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1.xml"/>
  <Override ContentType="application/vnd.openxmlformats-officedocument.drawingml.chart+xml" PartName="/xl/charts/chart7.xml"/>
  <Override ContentType="application/vnd.openxmlformats-officedocument.drawingml.chart+xml" PartName="/xl/charts/chart14.xml"/>
  <Override ContentType="application/vnd.openxmlformats-officedocument.drawingml.chart+xml" PartName="/xl/charts/chart13.xml"/>
  <Override ContentType="application/vnd.openxmlformats-officedocument.drawingml.chart+xml" PartName="/xl/charts/chart4.xml"/>
  <Override ContentType="application/vnd.openxmlformats-officedocument.drawingml.chart+xml" PartName="/xl/charts/chart2.xml"/>
  <Override ContentType="application/vnd.openxmlformats-officedocument.drawingml.chart+xml" PartName="/xl/charts/chart1.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8.xml"/>
  <Override ContentType="application/vnd.openxmlformats-officedocument.drawingml.chart+xml" PartName="/xl/charts/chart15.xml"/>
  <Override ContentType="application/vnd.openxmlformats-officedocument.drawingml.chart+xml" PartName="/xl/charts/chart9.xml"/>
  <Override ContentType="application/vnd.openxmlformats-officedocument.drawingml.chart+xml" PartName="/xl/charts/chart12.xml"/>
  <Override ContentType="application/vnd.openxmlformats-officedocument.drawingml.chart+xml" PartName="/xl/charts/chart5.xml"/>
  <Override ContentType="application/vnd.openxmlformats-officedocument.drawingml.chart+xml" PartName="/xl/charts/chart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lculating Separate" sheetId="1" r:id="rId4"/>
    <sheet state="visible" name="Calculating singles" sheetId="2" r:id="rId5"/>
    <sheet state="visible" name="Summary" sheetId="3" r:id="rId6"/>
    <sheet state="visible" name="Z-score" sheetId="4" r:id="rId7"/>
  </sheets>
  <definedNames/>
  <calcPr/>
</workbook>
</file>

<file path=xl/sharedStrings.xml><?xml version="1.0" encoding="utf-8"?>
<sst xmlns="http://schemas.openxmlformats.org/spreadsheetml/2006/main" count="602" uniqueCount="146">
  <si>
    <t>filename</t>
  </si>
  <si>
    <t>Person</t>
  </si>
  <si>
    <t>word count</t>
  </si>
  <si>
    <t>self punish</t>
  </si>
  <si>
    <t>self threaten</t>
  </si>
  <si>
    <t>self oppose</t>
  </si>
  <si>
    <t>self appeal</t>
  </si>
  <si>
    <t>self promise</t>
  </si>
  <si>
    <t>self reward</t>
  </si>
  <si>
    <t>Total Self attribution</t>
  </si>
  <si>
    <t>other punish</t>
  </si>
  <si>
    <t>other threaten</t>
  </si>
  <si>
    <t>other oppose</t>
  </si>
  <si>
    <t>other appeal</t>
  </si>
  <si>
    <t>other promise</t>
  </si>
  <si>
    <t>other reward</t>
  </si>
  <si>
    <t>Total other atribution</t>
  </si>
  <si>
    <t>I1</t>
  </si>
  <si>
    <t>I2</t>
  </si>
  <si>
    <t>I3</t>
  </si>
  <si>
    <t>I4a</t>
  </si>
  <si>
    <t>I4b</t>
  </si>
  <si>
    <t>I5</t>
  </si>
  <si>
    <t>P1</t>
  </si>
  <si>
    <t>P2</t>
  </si>
  <si>
    <t>P3</t>
  </si>
  <si>
    <t>P4</t>
  </si>
  <si>
    <t>P5</t>
  </si>
  <si>
    <t>Boris Johnson</t>
  </si>
  <si>
    <t>Boris Pre-PM</t>
  </si>
  <si>
    <t>see percentages</t>
  </si>
  <si>
    <t>Boris PM</t>
  </si>
  <si>
    <t>Pre-Prez Trump</t>
  </si>
  <si>
    <t>Donald Trump</t>
  </si>
  <si>
    <t>Narendra modi</t>
  </si>
  <si>
    <t>Prez Trump</t>
  </si>
  <si>
    <t>Pre-PM Modi</t>
  </si>
  <si>
    <t>Percentages:</t>
  </si>
  <si>
    <t>total self %:</t>
  </si>
  <si>
    <t>total other %:</t>
  </si>
  <si>
    <t>%positive self</t>
  </si>
  <si>
    <t>%negative self</t>
  </si>
  <si>
    <t>% words</t>
  </si>
  <si>
    <t>% deeds</t>
  </si>
  <si>
    <t>PM Modi</t>
  </si>
  <si>
    <t>Total percentages</t>
  </si>
  <si>
    <t>Other IQV (P-3)</t>
  </si>
  <si>
    <t>Total attributions</t>
  </si>
  <si>
    <t>Percent</t>
  </si>
  <si>
    <t>Total observed differences</t>
  </si>
  <si>
    <t>Max possible differences</t>
  </si>
  <si>
    <t>%other punish^2</t>
  </si>
  <si>
    <t>%other threaten^2</t>
  </si>
  <si>
    <t>%other oppose^2</t>
  </si>
  <si>
    <t>%other appeal^2</t>
  </si>
  <si>
    <t>%other promise^2</t>
  </si>
  <si>
    <t>%other reward^2</t>
  </si>
  <si>
    <t>Other IQV (p-3)</t>
  </si>
  <si>
    <t>self IQV (I-3)</t>
  </si>
  <si>
    <t>%self punish</t>
  </si>
  <si>
    <t>%self threaten</t>
  </si>
  <si>
    <t>%self oppose</t>
  </si>
  <si>
    <t>%self appeal</t>
  </si>
  <si>
    <t>%self promise</t>
  </si>
  <si>
    <t>%self reward</t>
  </si>
  <si>
    <t>total percent</t>
  </si>
  <si>
    <t>% positive self</t>
  </si>
  <si>
    <t>% negative self</t>
  </si>
  <si>
    <t>I-4a</t>
  </si>
  <si>
    <t>Total self attributions</t>
  </si>
  <si>
    <t>%self punish^2</t>
  </si>
  <si>
    <t>%self threaten^2</t>
  </si>
  <si>
    <t>%self oppose^2</t>
  </si>
  <si>
    <t>%self appeal^2</t>
  </si>
  <si>
    <t>%self promise^2</t>
  </si>
  <si>
    <t>%self reward^2</t>
  </si>
  <si>
    <t>Generalized summary</t>
  </si>
  <si>
    <t>Descriptive Statistics</t>
  </si>
  <si>
    <t>I3NEW</t>
  </si>
  <si>
    <t>I4A</t>
  </si>
  <si>
    <t>I4B</t>
  </si>
  <si>
    <t>I5AP</t>
  </si>
  <si>
    <t>I5PR</t>
  </si>
  <si>
    <t>I5RE</t>
  </si>
  <si>
    <t>I5OP</t>
  </si>
  <si>
    <t>I5TH</t>
  </si>
  <si>
    <t>I5PU</t>
  </si>
  <si>
    <t>P3NEW</t>
  </si>
  <si>
    <t>P5NEW</t>
  </si>
  <si>
    <t>Valid N (listwise)</t>
  </si>
  <si>
    <t>|</t>
  </si>
  <si>
    <t>N</t>
  </si>
  <si>
    <t>Minimum</t>
  </si>
  <si>
    <t xml:space="preserve">Subject </t>
  </si>
  <si>
    <t>I-1</t>
  </si>
  <si>
    <t>Maximum</t>
  </si>
  <si>
    <t>I-2</t>
  </si>
  <si>
    <t>I-3</t>
  </si>
  <si>
    <t>I-4A</t>
  </si>
  <si>
    <t>I-4B</t>
  </si>
  <si>
    <t>I-5AP</t>
  </si>
  <si>
    <t>I-5PR</t>
  </si>
  <si>
    <t>I-5RE</t>
  </si>
  <si>
    <t>I-5OP</t>
  </si>
  <si>
    <t>I-5TH</t>
  </si>
  <si>
    <t>I-5PU</t>
  </si>
  <si>
    <t>P-1</t>
  </si>
  <si>
    <t>P-2</t>
  </si>
  <si>
    <t>P-3</t>
  </si>
  <si>
    <t>P-4</t>
  </si>
  <si>
    <t>P-5</t>
  </si>
  <si>
    <t>Mean</t>
  </si>
  <si>
    <t>World Avg</t>
  </si>
  <si>
    <t>Std. Deviation</t>
  </si>
  <si>
    <t>World leader Avg</t>
  </si>
  <si>
    <t>World Std. Dev.</t>
  </si>
  <si>
    <t>total (should be 100)</t>
  </si>
  <si>
    <t>Summary singles</t>
  </si>
  <si>
    <t>World Leader Avg</t>
  </si>
  <si>
    <t>Total (should add up to 100)</t>
  </si>
  <si>
    <t>Beliefs</t>
  </si>
  <si>
    <r>
      <t>What is the best approach for selecting goals or objectives for political action?</t>
    </r>
    <r>
      <rPr>
        <i/>
      </rPr>
      <t xml:space="preserve"> -1 (conflictual) to +1 (cooperative)</t>
    </r>
  </si>
  <si>
    <r>
      <t xml:space="preserve">How are the goals of action pursued most effectively? </t>
    </r>
    <r>
      <rPr>
        <i/>
      </rPr>
      <t>-1 (very conflictual tactics) +1 (very cooperative tactics).</t>
    </r>
  </si>
  <si>
    <r>
      <t xml:space="preserve">How are the risks of political action calculated, controlled, and accepted? </t>
    </r>
    <r>
      <rPr>
        <i/>
      </rPr>
      <t>.00 (risk averse) to 1.00 (risk acceptant).</t>
    </r>
  </si>
  <si>
    <r>
      <t xml:space="preserve">propensity to shift between cooperation and conflict, </t>
    </r>
    <r>
      <rPr>
        <i/>
      </rPr>
      <t xml:space="preserve">.00 (low shift propensity) to 1.00 (high shift propensity) </t>
    </r>
  </si>
  <si>
    <r>
      <t xml:space="preserve">propensity to shift between words and deeds,  </t>
    </r>
    <r>
      <rPr>
        <i/>
      </rPr>
      <t xml:space="preserve">.00 (low shift propensity) to 1.00 (high shift propensity)  </t>
    </r>
  </si>
  <si>
    <r>
      <t xml:space="preserve">What is the utility and role of different means for advancing one's interests? </t>
    </r>
    <r>
      <rPr>
        <i/>
      </rPr>
      <t>.00 (low utility) to 1.00 (high utility)</t>
    </r>
  </si>
  <si>
    <r>
      <t xml:space="preserve">What is the "essential" nature of political life? Is the political universe one of harmony or conflict? What is the fundamental character of one's political opponents? </t>
    </r>
    <r>
      <rPr>
        <i/>
      </rPr>
      <t xml:space="preserve"> -1 (very conflictual) to +1 (very cooperative).</t>
    </r>
  </si>
  <si>
    <r>
      <t xml:space="preserve">What are the prospects for the eventual realization of one's fundamental political values and aspirations? Can one be optimistic, or must one be pessimistic on this score, and in what respects the one and/or the other? </t>
    </r>
    <r>
      <rPr>
        <i/>
      </rPr>
      <t>-1 (pessimistic) to +1 (optimistic)</t>
    </r>
  </si>
  <si>
    <r>
      <t xml:space="preserve">Is the political future predictable? In what sense and to what extent? </t>
    </r>
    <r>
      <rPr>
        <i/>
      </rPr>
      <t>.00(lowest predictability) to 1.00 (highest predictability).</t>
    </r>
  </si>
  <si>
    <r>
      <t xml:space="preserve">How much "control" or "mastery" can one have over historical development? What is one's role in "moving" and "shaping" history in the desired direction? </t>
    </r>
    <r>
      <rPr>
        <i/>
      </rPr>
      <t>.00 (other locus of control) to 1.00 (self-locus of control)</t>
    </r>
  </si>
  <si>
    <r>
      <t>What is the role of "chance" in human affairs and in historical development?</t>
    </r>
    <r>
      <rPr>
        <i/>
      </rPr>
      <t xml:space="preserve"> .00 (low role of chance) to 1.00 (high role for chance)</t>
    </r>
  </si>
  <si>
    <t>Table</t>
  </si>
  <si>
    <t>Indicies</t>
  </si>
  <si>
    <t>Narendra Modi</t>
  </si>
  <si>
    <t>I-5 punish</t>
  </si>
  <si>
    <t>I-5 threaten</t>
  </si>
  <si>
    <t>I-5 oppose</t>
  </si>
  <si>
    <t>I-5 appeal</t>
  </si>
  <si>
    <t>I-5 promise</t>
  </si>
  <si>
    <t>I-5 reward</t>
  </si>
  <si>
    <t>I-4b</t>
  </si>
  <si>
    <t>Z-scores</t>
  </si>
  <si>
    <t xml:space="preserve">World </t>
  </si>
  <si>
    <t xml:space="preserve">Pre-PM Boris </t>
  </si>
  <si>
    <t xml:space="preserve">PM Boris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</si>
</sst>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10">
    <font>
      <sz val="10.0"/>
      <color rgb="FF000000"/>
      <name val="Arial"/>
    </font>
    <font>
      <color theme="1"/>
      <name val="Arial"/>
    </font>
    <font>
      <sz val="11.0"/>
      <color rgb="FF000000"/>
      <name val="Inconsolata"/>
    </font>
    <font>
      <color rgb="FF000000"/>
      <name val="Arial"/>
    </font>
    <font>
      <color rgb="FF4A86E8"/>
      <name val="Arial"/>
    </font>
    <font>
      <color rgb="FF0000FF"/>
      <name val="Arial"/>
    </font>
    <font/>
    <font>
      <b/>
      <color theme="1"/>
      <name val="Arial"/>
    </font>
    <font>
      <sz val="11.0"/>
      <color theme="1"/>
      <name val="Arial"/>
    </font>
    <font>
      <sz val="9.0"/>
      <color theme="1"/>
      <name val="Arial"/>
    </font>
  </fonts>
  <fills count="7">
    <fill>
      <patternFill patternType="none"/>
    </fill>
    <fill>
      <patternFill patternType="lightGray"/>
    </fill>
    <fill>
      <patternFill patternType="solid">
        <fgColor rgb="FFFFFF00"/>
        <bgColor rgb="FFFFFF00"/>
      </patternFill>
    </fill>
    <fill>
      <patternFill patternType="solid">
        <fgColor rgb="FFFF00FF"/>
        <bgColor rgb="FFFF00FF"/>
      </patternFill>
    </fill>
    <fill>
      <patternFill patternType="solid">
        <fgColor rgb="FFFFFFFF"/>
        <bgColor rgb="FFFFFFFF"/>
      </patternFill>
    </fill>
    <fill>
      <patternFill patternType="solid">
        <fgColor rgb="FFFF9900"/>
        <bgColor rgb="FFFF9900"/>
      </patternFill>
    </fill>
    <fill>
      <patternFill patternType="solid">
        <fgColor rgb="FF00FFFF"/>
        <bgColor rgb="FF00FFFF"/>
      </patternFill>
    </fill>
  </fills>
  <borders count="1">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readingOrder="0"/>
    </xf>
    <xf borderId="0" fillId="2" fontId="1" numFmtId="0" xfId="0" applyAlignment="1" applyFill="1" applyFont="1">
      <alignment readingOrder="0"/>
    </xf>
    <xf borderId="0" fillId="2" fontId="1" numFmtId="0" xfId="0" applyFont="1"/>
    <xf borderId="0" fillId="0" fontId="1" numFmtId="0" xfId="0" applyFont="1"/>
    <xf borderId="0" fillId="3" fontId="1" numFmtId="0" xfId="0" applyAlignment="1" applyFill="1" applyFont="1">
      <alignment readingOrder="0"/>
    </xf>
    <xf borderId="0" fillId="4" fontId="2" numFmtId="0" xfId="0" applyFill="1" applyFont="1"/>
    <xf borderId="0" fillId="0" fontId="1" numFmtId="0" xfId="0" applyAlignment="1" applyFont="1">
      <alignment vertical="bottom"/>
    </xf>
    <xf borderId="0" fillId="0" fontId="3" numFmtId="0" xfId="0" applyAlignment="1" applyFont="1">
      <alignment readingOrder="0"/>
    </xf>
    <xf borderId="0" fillId="0" fontId="4" numFmtId="0" xfId="0" applyAlignment="1" applyFont="1">
      <alignment readingOrder="0" vertical="bottom"/>
    </xf>
    <xf borderId="0" fillId="0" fontId="4" numFmtId="0" xfId="0" applyAlignment="1" applyFont="1">
      <alignment vertical="bottom"/>
    </xf>
    <xf borderId="0" fillId="4" fontId="2" numFmtId="0" xfId="0" applyAlignment="1" applyFont="1">
      <alignment readingOrder="0"/>
    </xf>
    <xf borderId="0" fillId="0" fontId="5" numFmtId="0" xfId="0" applyAlignment="1" applyFont="1">
      <alignment readingOrder="0"/>
    </xf>
    <xf borderId="0" fillId="0" fontId="1" numFmtId="0" xfId="0" applyAlignment="1" applyFont="1">
      <alignment horizontal="center" readingOrder="0"/>
    </xf>
    <xf borderId="0" fillId="0" fontId="1" numFmtId="0" xfId="0" applyAlignment="1" applyFont="1">
      <alignment horizontal="right"/>
    </xf>
    <xf borderId="0" fillId="0" fontId="1" numFmtId="0" xfId="0" applyAlignment="1" applyFont="1">
      <alignment readingOrder="0"/>
    </xf>
    <xf borderId="0" fillId="0" fontId="6" numFmtId="0" xfId="0" applyAlignment="1" applyFont="1">
      <alignment readingOrder="0"/>
    </xf>
    <xf borderId="0" fillId="5" fontId="1" numFmtId="0" xfId="0" applyAlignment="1" applyFill="1" applyFont="1">
      <alignment readingOrder="0"/>
    </xf>
    <xf borderId="0" fillId="5" fontId="1" numFmtId="164" xfId="0" applyAlignment="1" applyFont="1" applyNumberFormat="1">
      <alignment readingOrder="0"/>
    </xf>
    <xf borderId="0" fillId="6" fontId="1" numFmtId="0" xfId="0" applyAlignment="1" applyFill="1" applyFont="1">
      <alignment readingOrder="0"/>
    </xf>
    <xf borderId="0" fillId="0" fontId="1" numFmtId="0" xfId="0" applyAlignment="1" applyFont="1">
      <alignment horizontal="right" readingOrder="0"/>
    </xf>
    <xf borderId="0" fillId="6" fontId="1" numFmtId="164" xfId="0" applyAlignment="1" applyFont="1" applyNumberFormat="1">
      <alignment readingOrder="0"/>
    </xf>
    <xf borderId="0" fillId="0" fontId="1" numFmtId="0" xfId="0" applyAlignment="1" applyFont="1">
      <alignment vertical="bottom"/>
    </xf>
    <xf borderId="0" fillId="0" fontId="7" numFmtId="0" xfId="0" applyAlignment="1" applyFont="1">
      <alignment readingOrder="0"/>
    </xf>
    <xf borderId="0" fillId="0" fontId="1" numFmtId="164" xfId="0" applyAlignment="1" applyFont="1" applyNumberFormat="1">
      <alignment readingOrder="0"/>
    </xf>
    <xf borderId="0" fillId="0" fontId="1" numFmtId="164" xfId="0" applyFont="1" applyNumberFormat="1"/>
    <xf borderId="0" fillId="0" fontId="1" numFmtId="0" xfId="0" applyAlignment="1" applyFont="1">
      <alignment vertical="bottom"/>
    </xf>
    <xf borderId="0" fillId="0" fontId="1" numFmtId="0" xfId="0" applyAlignment="1" applyFont="1">
      <alignment horizontal="left" readingOrder="0"/>
    </xf>
    <xf borderId="0" fillId="0" fontId="1" numFmtId="0" xfId="0" applyAlignment="1" applyFont="1">
      <alignment horizontal="right" vertical="bottom"/>
    </xf>
    <xf borderId="0" fillId="0" fontId="1" numFmtId="0" xfId="0" applyAlignment="1" applyFont="1">
      <alignment horizontal="right" readingOrder="0"/>
    </xf>
    <xf borderId="0" fillId="0" fontId="8" numFmtId="0" xfId="0" applyAlignment="1" applyFont="1">
      <alignment readingOrder="0"/>
    </xf>
    <xf borderId="0" fillId="0" fontId="6" numFmtId="164" xfId="0" applyAlignment="1" applyFont="1" applyNumberFormat="1">
      <alignment readingOrder="0"/>
    </xf>
    <xf borderId="0" fillId="2" fontId="6" numFmtId="164" xfId="0" applyAlignment="1" applyFont="1" applyNumberFormat="1">
      <alignment readingOrder="0"/>
    </xf>
    <xf borderId="0" fillId="2" fontId="6" numFmtId="164" xfId="0" applyFont="1" applyNumberFormat="1"/>
    <xf borderId="0" fillId="2" fontId="6" numFmtId="0" xfId="0" applyAlignment="1" applyFont="1">
      <alignment readingOrder="0"/>
    </xf>
    <xf borderId="0" fillId="0" fontId="9" numFmtId="0" xfId="0" applyAlignment="1" applyFont="1">
      <alignment readingOrder="0" vertical="bottom"/>
    </xf>
    <xf borderId="0" fillId="0" fontId="9" numFmtId="0" xfId="0" applyAlignment="1" applyFont="1">
      <alignment horizontal="right" readingOrder="0" vertical="bottom"/>
    </xf>
    <xf borderId="0" fillId="2" fontId="6" numFmtId="0" xfId="0" applyAlignment="1" applyFont="1">
      <alignment readingOrder="0"/>
    </xf>
  </cellXfs>
  <cellStyles count="1">
    <cellStyle xfId="0" name="Normal" builtinId="0"/>
  </cellStyles>
  <dxfs count="2">
    <dxf>
      <font/>
      <fill>
        <patternFill patternType="solid">
          <fgColor rgb="FFB6D7A8"/>
          <bgColor rgb="FFB6D7A8"/>
        </patternFill>
      </fill>
      <border/>
    </dxf>
    <dxf>
      <font/>
      <fill>
        <patternFill patternType="solid">
          <fgColor rgb="FFE06666"/>
          <bgColor rgb="FFE0666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Pre-PM and PM Boris utility of means (I-5)</a:t>
            </a:r>
          </a:p>
        </c:rich>
      </c:tx>
      <c:overlay val="0"/>
    </c:title>
    <c:plotArea>
      <c:layout/>
      <c:barChart>
        <c:barDir val="col"/>
        <c:ser>
          <c:idx val="0"/>
          <c:order val="0"/>
          <c:tx>
            <c:strRef>
              <c:f>Summary!$A$10</c:f>
            </c:strRef>
          </c:tx>
          <c:spPr>
            <a:solidFill>
              <a:schemeClr val="accent1"/>
            </a:solidFill>
          </c:spPr>
          <c:cat>
            <c:strRef>
              <c:f>Summary!$B$17:$G$17</c:f>
            </c:strRef>
          </c:cat>
          <c:val>
            <c:numRef>
              <c:f>Summary!$B$10:$G$10</c:f>
            </c:numRef>
          </c:val>
        </c:ser>
        <c:ser>
          <c:idx val="1"/>
          <c:order val="1"/>
          <c:tx>
            <c:strRef>
              <c:f>Summary!$A$11</c:f>
            </c:strRef>
          </c:tx>
          <c:spPr>
            <a:solidFill>
              <a:schemeClr val="accent2"/>
            </a:solidFill>
          </c:spPr>
          <c:cat>
            <c:strRef>
              <c:f>Summary!$B$17:$G$17</c:f>
            </c:strRef>
          </c:cat>
          <c:val>
            <c:numRef>
              <c:f>Summary!$B$11:$G$11</c:f>
            </c:numRef>
          </c:val>
        </c:ser>
        <c:ser>
          <c:idx val="2"/>
          <c:order val="2"/>
          <c:tx>
            <c:strRef>
              <c:f>Summary!$A$16</c:f>
            </c:strRef>
          </c:tx>
          <c:spPr>
            <a:solidFill>
              <a:schemeClr val="accent3"/>
            </a:solidFill>
          </c:spPr>
          <c:cat>
            <c:strRef>
              <c:f>Summary!$B$17:$G$17</c:f>
            </c:strRef>
          </c:cat>
          <c:val>
            <c:numRef>
              <c:f>Summary!$B$16:$G$16</c:f>
            </c:numRef>
          </c:val>
        </c:ser>
        <c:axId val="1957264405"/>
        <c:axId val="1501049479"/>
      </c:barChart>
      <c:catAx>
        <c:axId val="1957264405"/>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501049479"/>
      </c:catAx>
      <c:valAx>
        <c:axId val="150104947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957264405"/>
      </c:valAx>
    </c:plotArea>
    <c:legend>
      <c:legendPos val="r"/>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Pre-PM and PM Boris</a:t>
            </a:r>
          </a:p>
        </c:rich>
      </c:tx>
      <c:overlay val="0"/>
    </c:title>
    <c:plotArea>
      <c:layout/>
      <c:barChart>
        <c:barDir val="col"/>
        <c:ser>
          <c:idx val="0"/>
          <c:order val="0"/>
          <c:tx>
            <c:strRef>
              <c:f>Summary!$A$2</c:f>
            </c:strRef>
          </c:tx>
          <c:spPr>
            <a:solidFill>
              <a:schemeClr val="accent1"/>
            </a:solidFill>
          </c:spPr>
          <c:cat>
            <c:strRef>
              <c:f>Summary!$B$1:$L$1</c:f>
            </c:strRef>
          </c:cat>
          <c:val>
            <c:numRef>
              <c:f>Summary!$B$2:$L$2</c:f>
            </c:numRef>
          </c:val>
        </c:ser>
        <c:ser>
          <c:idx val="1"/>
          <c:order val="1"/>
          <c:tx>
            <c:strRef>
              <c:f>Summary!$A$3</c:f>
            </c:strRef>
          </c:tx>
          <c:spPr>
            <a:solidFill>
              <a:schemeClr val="accent2"/>
            </a:solidFill>
          </c:spPr>
          <c:cat>
            <c:strRef>
              <c:f>Summary!$B$1:$L$1</c:f>
            </c:strRef>
          </c:cat>
          <c:val>
            <c:numRef>
              <c:f>Summary!$B$3:$L$3</c:f>
            </c:numRef>
          </c:val>
        </c:ser>
        <c:ser>
          <c:idx val="2"/>
          <c:order val="2"/>
          <c:tx>
            <c:strRef>
              <c:f>Summary!$A$8</c:f>
            </c:strRef>
          </c:tx>
          <c:spPr>
            <a:solidFill>
              <a:schemeClr val="accent3"/>
            </a:solidFill>
          </c:spPr>
          <c:cat>
            <c:strRef>
              <c:f>Summary!$B$1:$L$1</c:f>
            </c:strRef>
          </c:cat>
          <c:val>
            <c:numRef>
              <c:f>Summary!$B$8:$L$8</c:f>
            </c:numRef>
          </c:val>
        </c:ser>
        <c:axId val="200675768"/>
        <c:axId val="1541591656"/>
      </c:barChart>
      <c:catAx>
        <c:axId val="200675768"/>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541591656"/>
      </c:catAx>
      <c:valAx>
        <c:axId val="154159165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200675768"/>
      </c:valAx>
    </c:plotArea>
    <c:legend>
      <c:legendPos val="r"/>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Pre-Prez and Prez Trump</a:t>
            </a:r>
          </a:p>
        </c:rich>
      </c:tx>
      <c:overlay val="0"/>
    </c:title>
    <c:plotArea>
      <c:layout/>
      <c:barChart>
        <c:barDir val="col"/>
        <c:ser>
          <c:idx val="0"/>
          <c:order val="0"/>
          <c:tx>
            <c:strRef>
              <c:f>Summary!$A$4</c:f>
            </c:strRef>
          </c:tx>
          <c:spPr>
            <a:solidFill>
              <a:schemeClr val="accent1"/>
            </a:solidFill>
          </c:spPr>
          <c:cat>
            <c:strRef>
              <c:f>Summary!$B$1:$L$1</c:f>
            </c:strRef>
          </c:cat>
          <c:val>
            <c:numRef>
              <c:f>Summary!$B$4:$L$4</c:f>
            </c:numRef>
          </c:val>
        </c:ser>
        <c:ser>
          <c:idx val="1"/>
          <c:order val="1"/>
          <c:tx>
            <c:strRef>
              <c:f>Summary!$A$5</c:f>
            </c:strRef>
          </c:tx>
          <c:spPr>
            <a:solidFill>
              <a:schemeClr val="accent2"/>
            </a:solidFill>
          </c:spPr>
          <c:cat>
            <c:strRef>
              <c:f>Summary!$B$1:$L$1</c:f>
            </c:strRef>
          </c:cat>
          <c:val>
            <c:numRef>
              <c:f>Summary!$B$5:$L$5</c:f>
            </c:numRef>
          </c:val>
        </c:ser>
        <c:ser>
          <c:idx val="2"/>
          <c:order val="2"/>
          <c:tx>
            <c:strRef>
              <c:f>Summary!$A$8</c:f>
            </c:strRef>
          </c:tx>
          <c:spPr>
            <a:solidFill>
              <a:schemeClr val="accent3"/>
            </a:solidFill>
          </c:spPr>
          <c:cat>
            <c:strRef>
              <c:f>Summary!$B$1:$L$1</c:f>
            </c:strRef>
          </c:cat>
          <c:val>
            <c:numRef>
              <c:f>Summary!$B$8:$L$8</c:f>
            </c:numRef>
          </c:val>
        </c:ser>
        <c:axId val="633829899"/>
        <c:axId val="563738126"/>
      </c:barChart>
      <c:catAx>
        <c:axId val="633829899"/>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563738126"/>
      </c:catAx>
      <c:valAx>
        <c:axId val="56373812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633829899"/>
      </c:valAx>
    </c:plotArea>
    <c:legend>
      <c:legendPos val="r"/>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Pre-Prez and Prez Trump Utility of means (I-5)</a:t>
            </a:r>
          </a:p>
        </c:rich>
      </c:tx>
      <c:overlay val="0"/>
    </c:title>
    <c:plotArea>
      <c:layout/>
      <c:barChart>
        <c:barDir val="col"/>
        <c:ser>
          <c:idx val="0"/>
          <c:order val="0"/>
          <c:tx>
            <c:strRef>
              <c:f>Summary!$A$12</c:f>
            </c:strRef>
          </c:tx>
          <c:spPr>
            <a:solidFill>
              <a:schemeClr val="accent1"/>
            </a:solidFill>
          </c:spPr>
          <c:cat>
            <c:strRef>
              <c:f>Summary!$B$17:$G$17</c:f>
            </c:strRef>
          </c:cat>
          <c:val>
            <c:numRef>
              <c:f>Summary!$B$12:$G$12</c:f>
            </c:numRef>
          </c:val>
        </c:ser>
        <c:ser>
          <c:idx val="1"/>
          <c:order val="1"/>
          <c:tx>
            <c:strRef>
              <c:f>Summary!$A$13</c:f>
            </c:strRef>
          </c:tx>
          <c:spPr>
            <a:solidFill>
              <a:schemeClr val="accent2"/>
            </a:solidFill>
          </c:spPr>
          <c:cat>
            <c:strRef>
              <c:f>Summary!$B$17:$G$17</c:f>
            </c:strRef>
          </c:cat>
          <c:val>
            <c:numRef>
              <c:f>Summary!$B$13:$G$13</c:f>
            </c:numRef>
          </c:val>
        </c:ser>
        <c:ser>
          <c:idx val="2"/>
          <c:order val="2"/>
          <c:tx>
            <c:strRef>
              <c:f>Summary!$A$16</c:f>
            </c:strRef>
          </c:tx>
          <c:spPr>
            <a:solidFill>
              <a:schemeClr val="accent3"/>
            </a:solidFill>
          </c:spPr>
          <c:cat>
            <c:strRef>
              <c:f>Summary!$B$17:$G$17</c:f>
            </c:strRef>
          </c:cat>
          <c:val>
            <c:numRef>
              <c:f>Summary!$B$16:$G$16</c:f>
            </c:numRef>
          </c:val>
        </c:ser>
        <c:axId val="34192018"/>
        <c:axId val="1841677365"/>
      </c:barChart>
      <c:catAx>
        <c:axId val="34192018"/>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841677365"/>
      </c:catAx>
      <c:valAx>
        <c:axId val="184167736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34192018"/>
      </c:valAx>
    </c:plotArea>
    <c:legend>
      <c:legendPos val="r"/>
      <c:overlay val="0"/>
      <c:txPr>
        <a:bodyPr/>
        <a:lstStyle/>
        <a:p>
          <a:pPr lvl="0">
            <a:defRPr b="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Pre-PM and PM Modi</a:t>
            </a:r>
          </a:p>
        </c:rich>
      </c:tx>
      <c:overlay val="0"/>
    </c:title>
    <c:plotArea>
      <c:layout/>
      <c:barChart>
        <c:barDir val="col"/>
        <c:ser>
          <c:idx val="0"/>
          <c:order val="0"/>
          <c:tx>
            <c:strRef>
              <c:f>Summary!$A$6</c:f>
            </c:strRef>
          </c:tx>
          <c:spPr>
            <a:solidFill>
              <a:schemeClr val="accent1"/>
            </a:solidFill>
          </c:spPr>
          <c:cat>
            <c:strRef>
              <c:f>Summary!$B$1:$L$1</c:f>
            </c:strRef>
          </c:cat>
          <c:val>
            <c:numRef>
              <c:f>Summary!$B$6:$L$6</c:f>
            </c:numRef>
          </c:val>
        </c:ser>
        <c:ser>
          <c:idx val="1"/>
          <c:order val="1"/>
          <c:tx>
            <c:strRef>
              <c:f>Summary!$A$7</c:f>
            </c:strRef>
          </c:tx>
          <c:spPr>
            <a:solidFill>
              <a:schemeClr val="accent2"/>
            </a:solidFill>
          </c:spPr>
          <c:cat>
            <c:strRef>
              <c:f>Summary!$B$1:$L$1</c:f>
            </c:strRef>
          </c:cat>
          <c:val>
            <c:numRef>
              <c:f>Summary!$B$7:$L$7</c:f>
            </c:numRef>
          </c:val>
        </c:ser>
        <c:ser>
          <c:idx val="2"/>
          <c:order val="2"/>
          <c:tx>
            <c:strRef>
              <c:f>Summary!$A$8</c:f>
            </c:strRef>
          </c:tx>
          <c:spPr>
            <a:solidFill>
              <a:schemeClr val="accent3"/>
            </a:solidFill>
          </c:spPr>
          <c:cat>
            <c:strRef>
              <c:f>Summary!$B$1:$L$1</c:f>
            </c:strRef>
          </c:cat>
          <c:val>
            <c:numRef>
              <c:f>Summary!$B$8:$L$8</c:f>
            </c:numRef>
          </c:val>
        </c:ser>
        <c:axId val="53445826"/>
        <c:axId val="1510864350"/>
      </c:barChart>
      <c:catAx>
        <c:axId val="53445826"/>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510864350"/>
      </c:catAx>
      <c:valAx>
        <c:axId val="151086435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53445826"/>
      </c:valAx>
    </c:plotArea>
    <c:legend>
      <c:legendPos val="r"/>
      <c:overlay val="0"/>
      <c:txPr>
        <a:bodyPr/>
        <a:lstStyle/>
        <a:p>
          <a:pPr lvl="0">
            <a:defRPr b="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Comparing Pre-PM and PM Modi utility of means (I-5)</a:t>
            </a:r>
          </a:p>
        </c:rich>
      </c:tx>
      <c:overlay val="0"/>
    </c:title>
    <c:plotArea>
      <c:layout/>
      <c:barChart>
        <c:barDir val="col"/>
        <c:ser>
          <c:idx val="0"/>
          <c:order val="0"/>
          <c:tx>
            <c:strRef>
              <c:f>Summary!$A$14</c:f>
            </c:strRef>
          </c:tx>
          <c:spPr>
            <a:solidFill>
              <a:schemeClr val="accent1"/>
            </a:solidFill>
          </c:spPr>
          <c:cat>
            <c:strRef>
              <c:f>Summary!$B$17:$G$17</c:f>
            </c:strRef>
          </c:cat>
          <c:val>
            <c:numRef>
              <c:f>Summary!$B$14:$G$14</c:f>
            </c:numRef>
          </c:val>
        </c:ser>
        <c:ser>
          <c:idx val="1"/>
          <c:order val="1"/>
          <c:tx>
            <c:strRef>
              <c:f>Summary!$A$15</c:f>
            </c:strRef>
          </c:tx>
          <c:spPr>
            <a:solidFill>
              <a:schemeClr val="accent2"/>
            </a:solidFill>
          </c:spPr>
          <c:cat>
            <c:strRef>
              <c:f>Summary!$B$17:$G$17</c:f>
            </c:strRef>
          </c:cat>
          <c:val>
            <c:numRef>
              <c:f>Summary!$B$15:$G$15</c:f>
            </c:numRef>
          </c:val>
        </c:ser>
        <c:ser>
          <c:idx val="2"/>
          <c:order val="2"/>
          <c:tx>
            <c:strRef>
              <c:f>Summary!$A$24</c:f>
            </c:strRef>
          </c:tx>
          <c:spPr>
            <a:solidFill>
              <a:schemeClr val="accent3"/>
            </a:solidFill>
          </c:spPr>
          <c:cat>
            <c:strRef>
              <c:f>Summary!$B$17:$G$17</c:f>
            </c:strRef>
          </c:cat>
          <c:val>
            <c:numRef>
              <c:f>Summary!$B$24:$G$24</c:f>
            </c:numRef>
          </c:val>
        </c:ser>
        <c:ser>
          <c:idx val="3"/>
          <c:order val="3"/>
          <c:tx>
            <c:strRef>
              <c:f>Summary!$A$16</c:f>
            </c:strRef>
          </c:tx>
          <c:cat>
            <c:strRef>
              <c:f>Summary!$B$17:$G$17</c:f>
            </c:strRef>
          </c:cat>
          <c:val>
            <c:numRef>
              <c:f>Summary!$B$16:$G$16</c:f>
            </c:numRef>
          </c:val>
        </c:ser>
        <c:axId val="1222351678"/>
        <c:axId val="460324356"/>
      </c:barChart>
      <c:catAx>
        <c:axId val="1222351678"/>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460324356"/>
      </c:catAx>
      <c:valAx>
        <c:axId val="46032435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222351678"/>
      </c:valAx>
    </c:plotArea>
    <c:legend>
      <c:legendPos val="r"/>
      <c:overlay val="0"/>
      <c:txPr>
        <a:bodyPr/>
        <a:lstStyle/>
        <a:p>
          <a:pPr lvl="0">
            <a:defRPr b="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Compare them all!</a:t>
            </a:r>
          </a:p>
        </c:rich>
      </c:tx>
      <c:overlay val="0"/>
    </c:title>
    <c:plotArea>
      <c:layout/>
      <c:barChart>
        <c:barDir val="col"/>
        <c:ser>
          <c:idx val="0"/>
          <c:order val="0"/>
          <c:tx>
            <c:strRef>
              <c:f>Summary!$A$2</c:f>
            </c:strRef>
          </c:tx>
          <c:spPr>
            <a:solidFill>
              <a:schemeClr val="accent1"/>
            </a:solidFill>
          </c:spPr>
          <c:cat>
            <c:strRef>
              <c:f>Summary!$B$1:$L$1</c:f>
            </c:strRef>
          </c:cat>
          <c:val>
            <c:numRef>
              <c:f>Summary!$B$2:$L$2</c:f>
            </c:numRef>
          </c:val>
        </c:ser>
        <c:ser>
          <c:idx val="1"/>
          <c:order val="1"/>
          <c:tx>
            <c:strRef>
              <c:f>Summary!$A$3</c:f>
            </c:strRef>
          </c:tx>
          <c:spPr>
            <a:solidFill>
              <a:schemeClr val="accent2"/>
            </a:solidFill>
          </c:spPr>
          <c:cat>
            <c:strRef>
              <c:f>Summary!$B$1:$L$1</c:f>
            </c:strRef>
          </c:cat>
          <c:val>
            <c:numRef>
              <c:f>Summary!$B$3:$L$3</c:f>
            </c:numRef>
          </c:val>
        </c:ser>
        <c:ser>
          <c:idx val="2"/>
          <c:order val="2"/>
          <c:tx>
            <c:strRef>
              <c:f>Summary!$A$4</c:f>
            </c:strRef>
          </c:tx>
          <c:spPr>
            <a:solidFill>
              <a:schemeClr val="accent3"/>
            </a:solidFill>
          </c:spPr>
          <c:cat>
            <c:strRef>
              <c:f>Summary!$B$1:$L$1</c:f>
            </c:strRef>
          </c:cat>
          <c:val>
            <c:numRef>
              <c:f>Summary!$B$4:$L$4</c:f>
            </c:numRef>
          </c:val>
        </c:ser>
        <c:ser>
          <c:idx val="3"/>
          <c:order val="3"/>
          <c:tx>
            <c:strRef>
              <c:f>Summary!$A$5</c:f>
            </c:strRef>
          </c:tx>
          <c:spPr>
            <a:solidFill>
              <a:schemeClr val="accent4"/>
            </a:solidFill>
          </c:spPr>
          <c:cat>
            <c:strRef>
              <c:f>Summary!$B$1:$L$1</c:f>
            </c:strRef>
          </c:cat>
          <c:val>
            <c:numRef>
              <c:f>Summary!$B$5:$L$5</c:f>
            </c:numRef>
          </c:val>
        </c:ser>
        <c:ser>
          <c:idx val="4"/>
          <c:order val="4"/>
          <c:tx>
            <c:strRef>
              <c:f>Summary!$A$6</c:f>
            </c:strRef>
          </c:tx>
          <c:spPr>
            <a:solidFill>
              <a:schemeClr val="accent5"/>
            </a:solidFill>
          </c:spPr>
          <c:cat>
            <c:strRef>
              <c:f>Summary!$B$1:$L$1</c:f>
            </c:strRef>
          </c:cat>
          <c:val>
            <c:numRef>
              <c:f>Summary!$B$6:$L$6</c:f>
            </c:numRef>
          </c:val>
        </c:ser>
        <c:ser>
          <c:idx val="5"/>
          <c:order val="5"/>
          <c:tx>
            <c:strRef>
              <c:f>Summary!$A$7</c:f>
            </c:strRef>
          </c:tx>
          <c:spPr>
            <a:solidFill>
              <a:schemeClr val="accent6"/>
            </a:solidFill>
          </c:spPr>
          <c:cat>
            <c:strRef>
              <c:f>Summary!$B$1:$L$1</c:f>
            </c:strRef>
          </c:cat>
          <c:val>
            <c:numRef>
              <c:f>Summary!$B$7:$L$7</c:f>
            </c:numRef>
          </c:val>
        </c:ser>
        <c:ser>
          <c:idx val="6"/>
          <c:order val="6"/>
          <c:tx>
            <c:strRef>
              <c:f>Summary!$A$8</c:f>
            </c:strRef>
          </c:tx>
          <c:spPr>
            <a:solidFill>
              <a:schemeClr val="accent1">
                <a:lumOff val="30000"/>
              </a:schemeClr>
            </a:solidFill>
          </c:spPr>
          <c:cat>
            <c:strRef>
              <c:f>Summary!$B$1:$L$1</c:f>
            </c:strRef>
          </c:cat>
          <c:val>
            <c:numRef>
              <c:f>Summary!$B$8:$L$8</c:f>
            </c:numRef>
          </c:val>
        </c:ser>
        <c:axId val="1407960816"/>
        <c:axId val="53682492"/>
      </c:barChart>
      <c:catAx>
        <c:axId val="1407960816"/>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53682492"/>
      </c:catAx>
      <c:valAx>
        <c:axId val="5368249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407960816"/>
      </c:valAx>
    </c:plotArea>
    <c:legend>
      <c:legendPos val="r"/>
      <c:overlay val="0"/>
      <c:txPr>
        <a:bodyPr/>
        <a:lstStyle/>
        <a:p>
          <a:pPr lvl="0">
            <a:defRPr b="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Compare them all! Utility of means</a:t>
            </a:r>
          </a:p>
        </c:rich>
      </c:tx>
      <c:overlay val="0"/>
    </c:title>
    <c:plotArea>
      <c:layout/>
      <c:barChart>
        <c:barDir val="col"/>
        <c:ser>
          <c:idx val="0"/>
          <c:order val="0"/>
          <c:tx>
            <c:strRef>
              <c:f>Summary!$A$10</c:f>
            </c:strRef>
          </c:tx>
          <c:spPr>
            <a:solidFill>
              <a:schemeClr val="accent1"/>
            </a:solidFill>
          </c:spPr>
          <c:cat>
            <c:strRef>
              <c:f>Summary!$B$17:$G$17</c:f>
            </c:strRef>
          </c:cat>
          <c:val>
            <c:numRef>
              <c:f>Summary!$B$10:$G$10</c:f>
            </c:numRef>
          </c:val>
        </c:ser>
        <c:ser>
          <c:idx val="1"/>
          <c:order val="1"/>
          <c:tx>
            <c:strRef>
              <c:f>Summary!$A$11</c:f>
            </c:strRef>
          </c:tx>
          <c:spPr>
            <a:solidFill>
              <a:schemeClr val="accent2"/>
            </a:solidFill>
          </c:spPr>
          <c:cat>
            <c:strRef>
              <c:f>Summary!$B$17:$G$17</c:f>
            </c:strRef>
          </c:cat>
          <c:val>
            <c:numRef>
              <c:f>Summary!$B$11:$G$11</c:f>
            </c:numRef>
          </c:val>
        </c:ser>
        <c:ser>
          <c:idx val="2"/>
          <c:order val="2"/>
          <c:tx>
            <c:strRef>
              <c:f>Summary!$A$12</c:f>
            </c:strRef>
          </c:tx>
          <c:spPr>
            <a:solidFill>
              <a:schemeClr val="accent3"/>
            </a:solidFill>
          </c:spPr>
          <c:cat>
            <c:strRef>
              <c:f>Summary!$B$17:$G$17</c:f>
            </c:strRef>
          </c:cat>
          <c:val>
            <c:numRef>
              <c:f>Summary!$B$12:$G$12</c:f>
            </c:numRef>
          </c:val>
        </c:ser>
        <c:ser>
          <c:idx val="3"/>
          <c:order val="3"/>
          <c:tx>
            <c:strRef>
              <c:f>Summary!$A$13</c:f>
            </c:strRef>
          </c:tx>
          <c:spPr>
            <a:solidFill>
              <a:schemeClr val="accent4"/>
            </a:solidFill>
          </c:spPr>
          <c:cat>
            <c:strRef>
              <c:f>Summary!$B$17:$G$17</c:f>
            </c:strRef>
          </c:cat>
          <c:val>
            <c:numRef>
              <c:f>Summary!$B$13:$G$13</c:f>
            </c:numRef>
          </c:val>
        </c:ser>
        <c:ser>
          <c:idx val="4"/>
          <c:order val="4"/>
          <c:tx>
            <c:strRef>
              <c:f>Summary!$A$14</c:f>
            </c:strRef>
          </c:tx>
          <c:spPr>
            <a:solidFill>
              <a:schemeClr val="accent5"/>
            </a:solidFill>
          </c:spPr>
          <c:cat>
            <c:strRef>
              <c:f>Summary!$B$17:$G$17</c:f>
            </c:strRef>
          </c:cat>
          <c:val>
            <c:numRef>
              <c:f>Summary!$B$14:$G$14</c:f>
            </c:numRef>
          </c:val>
        </c:ser>
        <c:ser>
          <c:idx val="5"/>
          <c:order val="5"/>
          <c:tx>
            <c:strRef>
              <c:f>Summary!$A$15</c:f>
            </c:strRef>
          </c:tx>
          <c:spPr>
            <a:solidFill>
              <a:schemeClr val="accent6"/>
            </a:solidFill>
          </c:spPr>
          <c:cat>
            <c:strRef>
              <c:f>Summary!$B$17:$G$17</c:f>
            </c:strRef>
          </c:cat>
          <c:val>
            <c:numRef>
              <c:f>Summary!$B$15:$G$15</c:f>
            </c:numRef>
          </c:val>
        </c:ser>
        <c:ser>
          <c:idx val="6"/>
          <c:order val="6"/>
          <c:tx>
            <c:strRef>
              <c:f>Summary!$A$24</c:f>
            </c:strRef>
          </c:tx>
          <c:spPr>
            <a:solidFill>
              <a:schemeClr val="accent1">
                <a:lumOff val="30000"/>
              </a:schemeClr>
            </a:solidFill>
          </c:spPr>
          <c:cat>
            <c:strRef>
              <c:f>Summary!$B$17:$G$17</c:f>
            </c:strRef>
          </c:cat>
          <c:val>
            <c:numRef>
              <c:f>Summary!$B$24:$G$24</c:f>
            </c:numRef>
          </c:val>
        </c:ser>
        <c:ser>
          <c:idx val="7"/>
          <c:order val="7"/>
          <c:tx>
            <c:strRef>
              <c:f>Summary!$A$16</c:f>
            </c:strRef>
          </c:tx>
          <c:cat>
            <c:strRef>
              <c:f>Summary!$B$17:$G$17</c:f>
            </c:strRef>
          </c:cat>
          <c:val>
            <c:numRef>
              <c:f>Summary!$B$16:$G$16</c:f>
            </c:numRef>
          </c:val>
        </c:ser>
        <c:axId val="463055632"/>
        <c:axId val="57109568"/>
      </c:barChart>
      <c:catAx>
        <c:axId val="463055632"/>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57109568"/>
      </c:catAx>
      <c:valAx>
        <c:axId val="5710956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463055632"/>
      </c:valAx>
    </c:plotArea>
    <c:legend>
      <c:legendPos val="r"/>
      <c:overlay val="0"/>
      <c:txPr>
        <a:bodyPr/>
        <a:lstStyle/>
        <a:p>
          <a:pPr lvl="0">
            <a:defRPr b="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Op code compared</a:t>
            </a:r>
          </a:p>
        </c:rich>
      </c:tx>
      <c:overlay val="0"/>
    </c:title>
    <c:plotArea>
      <c:layout/>
      <c:barChart>
        <c:barDir val="col"/>
        <c:ser>
          <c:idx val="0"/>
          <c:order val="0"/>
          <c:tx>
            <c:strRef>
              <c:f>Summary!$Q$11</c:f>
            </c:strRef>
          </c:tx>
          <c:spPr>
            <a:solidFill>
              <a:schemeClr val="accent1"/>
            </a:solidFill>
          </c:spPr>
          <c:cat>
            <c:strRef>
              <c:f>Summary!$R$10:$AB$10</c:f>
            </c:strRef>
          </c:cat>
          <c:val>
            <c:numRef>
              <c:f>Summary!$R$11:$AB$11</c:f>
            </c:numRef>
          </c:val>
        </c:ser>
        <c:ser>
          <c:idx val="1"/>
          <c:order val="1"/>
          <c:tx>
            <c:strRef>
              <c:f>Summary!$Q$12</c:f>
            </c:strRef>
          </c:tx>
          <c:spPr>
            <a:solidFill>
              <a:schemeClr val="accent2"/>
            </a:solidFill>
          </c:spPr>
          <c:cat>
            <c:strRef>
              <c:f>Summary!$R$10:$AB$10</c:f>
            </c:strRef>
          </c:cat>
          <c:val>
            <c:numRef>
              <c:f>Summary!$R$12:$AB$12</c:f>
            </c:numRef>
          </c:val>
        </c:ser>
        <c:ser>
          <c:idx val="2"/>
          <c:order val="2"/>
          <c:tx>
            <c:strRef>
              <c:f>Summary!$Q$13</c:f>
            </c:strRef>
          </c:tx>
          <c:spPr>
            <a:solidFill>
              <a:schemeClr val="accent3"/>
            </a:solidFill>
          </c:spPr>
          <c:cat>
            <c:strRef>
              <c:f>Summary!$R$10:$AB$10</c:f>
            </c:strRef>
          </c:cat>
          <c:val>
            <c:numRef>
              <c:f>Summary!$R$13:$AB$13</c:f>
            </c:numRef>
          </c:val>
        </c:ser>
        <c:ser>
          <c:idx val="3"/>
          <c:order val="3"/>
          <c:tx>
            <c:strRef>
              <c:f>Summary!$Q$14</c:f>
            </c:strRef>
          </c:tx>
          <c:spPr>
            <a:solidFill>
              <a:schemeClr val="accent4"/>
            </a:solidFill>
          </c:spPr>
          <c:cat>
            <c:strRef>
              <c:f>Summary!$R$10:$AB$10</c:f>
            </c:strRef>
          </c:cat>
          <c:val>
            <c:numRef>
              <c:f>Summary!$R$14:$AB$14</c:f>
            </c:numRef>
          </c:val>
        </c:ser>
        <c:axId val="2118263399"/>
        <c:axId val="1465599017"/>
      </c:barChart>
      <c:catAx>
        <c:axId val="2118263399"/>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465599017"/>
      </c:catAx>
      <c:valAx>
        <c:axId val="146559901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2118263399"/>
      </c:valAx>
    </c:plotArea>
    <c:legend>
      <c:legendPos val="r"/>
      <c:overlay val="0"/>
      <c:txPr>
        <a:bodyPr/>
        <a:lstStyle/>
        <a:p>
          <a:pPr lvl="0">
            <a:defRPr b="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Utility of means (1-5)</a:t>
            </a:r>
          </a:p>
        </c:rich>
      </c:tx>
      <c:overlay val="0"/>
    </c:title>
    <c:plotArea>
      <c:layout/>
      <c:barChart>
        <c:barDir val="col"/>
        <c:ser>
          <c:idx val="0"/>
          <c:order val="0"/>
          <c:tx>
            <c:strRef>
              <c:f>Summary!$Q$16</c:f>
            </c:strRef>
          </c:tx>
          <c:spPr>
            <a:solidFill>
              <a:schemeClr val="accent1"/>
            </a:solidFill>
          </c:spPr>
          <c:cat>
            <c:strRef>
              <c:f>Summary!$R$15:$W$15</c:f>
            </c:strRef>
          </c:cat>
          <c:val>
            <c:numRef>
              <c:f>Summary!$R$16:$W$16</c:f>
            </c:numRef>
          </c:val>
        </c:ser>
        <c:ser>
          <c:idx val="1"/>
          <c:order val="1"/>
          <c:tx>
            <c:strRef>
              <c:f>Summary!$Q$17</c:f>
            </c:strRef>
          </c:tx>
          <c:spPr>
            <a:solidFill>
              <a:schemeClr val="accent2"/>
            </a:solidFill>
          </c:spPr>
          <c:cat>
            <c:strRef>
              <c:f>Summary!$R$15:$W$15</c:f>
            </c:strRef>
          </c:cat>
          <c:val>
            <c:numRef>
              <c:f>Summary!$R$17:$W$17</c:f>
            </c:numRef>
          </c:val>
        </c:ser>
        <c:ser>
          <c:idx val="2"/>
          <c:order val="2"/>
          <c:tx>
            <c:strRef>
              <c:f>Summary!$Q$18</c:f>
            </c:strRef>
          </c:tx>
          <c:spPr>
            <a:solidFill>
              <a:schemeClr val="accent3"/>
            </a:solidFill>
          </c:spPr>
          <c:cat>
            <c:strRef>
              <c:f>Summary!$R$15:$W$15</c:f>
            </c:strRef>
          </c:cat>
          <c:val>
            <c:numRef>
              <c:f>Summary!$R$18:$W$18</c:f>
            </c:numRef>
          </c:val>
        </c:ser>
        <c:ser>
          <c:idx val="3"/>
          <c:order val="3"/>
          <c:tx>
            <c:strRef>
              <c:f>Summary!$Q$19</c:f>
            </c:strRef>
          </c:tx>
          <c:spPr>
            <a:solidFill>
              <a:schemeClr val="accent4"/>
            </a:solidFill>
          </c:spPr>
          <c:cat>
            <c:strRef>
              <c:f>Summary!$R$15:$W$15</c:f>
            </c:strRef>
          </c:cat>
          <c:val>
            <c:numRef>
              <c:f>Summary!$R$19:$W$19</c:f>
            </c:numRef>
          </c:val>
        </c:ser>
        <c:axId val="1735630484"/>
        <c:axId val="814836578"/>
      </c:barChart>
      <c:catAx>
        <c:axId val="1735630484"/>
        <c:scaling>
          <c:orientation val="minMax"/>
        </c:scaling>
        <c:delete val="0"/>
        <c:axPos val="b"/>
        <c:title>
          <c:tx>
            <c:rich>
              <a:bodyPr/>
              <a:lstStyle/>
              <a:p>
                <a:pPr lvl="0">
                  <a:defRPr b="0">
                    <a:solidFill>
                      <a:srgbClr val="000000"/>
                    </a:solidFill>
                    <a:latin typeface="+mn-lt"/>
                  </a:defRPr>
                </a:pPr>
                <a:r>
                  <a:t>Person</a:t>
                </a:r>
              </a:p>
            </c:rich>
          </c:tx>
          <c:overlay val="0"/>
        </c:title>
        <c:txPr>
          <a:bodyPr/>
          <a:lstStyle/>
          <a:p>
            <a:pPr lvl="0">
              <a:defRPr b="0">
                <a:solidFill>
                  <a:srgbClr val="000000"/>
                </a:solidFill>
                <a:latin typeface="+mn-lt"/>
              </a:defRPr>
            </a:pPr>
          </a:p>
        </c:txPr>
        <c:crossAx val="814836578"/>
      </c:catAx>
      <c:valAx>
        <c:axId val="81483657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Percent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735630484"/>
      </c:valAx>
    </c:plotArea>
    <c:legend>
      <c:legendPos val="r"/>
      <c:overlay val="0"/>
      <c:txPr>
        <a:bodyPr/>
        <a:lstStyle/>
        <a:p>
          <a:pPr lvl="0">
            <a:defRPr b="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Op code scores of Trump, Johnson, and Modi relative to norming group</a:t>
            </a:r>
          </a:p>
        </c:rich>
      </c:tx>
      <c:overlay val="0"/>
    </c:title>
    <c:plotArea>
      <c:layout/>
      <c:barChart>
        <c:barDir val="col"/>
        <c:ser>
          <c:idx val="0"/>
          <c:order val="0"/>
          <c:tx>
            <c:strRef>
              <c:f>'Z-score'!$A$15</c:f>
            </c:strRef>
          </c:tx>
          <c:spPr>
            <a:solidFill>
              <a:schemeClr val="accent1"/>
            </a:solidFill>
          </c:spPr>
          <c:dLbls>
            <c:txPr>
              <a:bodyPr/>
              <a:lstStyle/>
              <a:p>
                <a:pPr lvl="0">
                  <a:defRPr/>
                </a:pPr>
              </a:p>
            </c:txPr>
            <c:showLegendKey val="0"/>
            <c:showVal val="1"/>
            <c:showCatName val="0"/>
            <c:showSerName val="0"/>
            <c:showPercent val="0"/>
            <c:showBubbleSize val="0"/>
          </c:dLbls>
          <c:cat>
            <c:strRef>
              <c:f>'Z-score'!$B$13:$Q$13</c:f>
            </c:strRef>
          </c:cat>
          <c:val>
            <c:numRef>
              <c:f>'Z-score'!$B$15:$Q$15</c:f>
            </c:numRef>
          </c:val>
        </c:ser>
        <c:ser>
          <c:idx val="1"/>
          <c:order val="1"/>
          <c:tx>
            <c:strRef>
              <c:f>'Z-score'!$A$16</c:f>
            </c:strRef>
          </c:tx>
          <c:spPr>
            <a:solidFill>
              <a:schemeClr val="accent2"/>
            </a:solidFill>
          </c:spPr>
          <c:dLbls>
            <c:txPr>
              <a:bodyPr/>
              <a:lstStyle/>
              <a:p>
                <a:pPr lvl="0">
                  <a:defRPr/>
                </a:pPr>
              </a:p>
            </c:txPr>
            <c:showLegendKey val="0"/>
            <c:showVal val="1"/>
            <c:showCatName val="0"/>
            <c:showSerName val="0"/>
            <c:showPercent val="0"/>
            <c:showBubbleSize val="0"/>
          </c:dLbls>
          <c:cat>
            <c:strRef>
              <c:f>'Z-score'!$B$13:$Q$13</c:f>
            </c:strRef>
          </c:cat>
          <c:val>
            <c:numRef>
              <c:f>'Z-score'!$B$16:$Q$16</c:f>
            </c:numRef>
          </c:val>
        </c:ser>
        <c:ser>
          <c:idx val="2"/>
          <c:order val="2"/>
          <c:tx>
            <c:strRef>
              <c:f>'Z-score'!$A$17</c:f>
            </c:strRef>
          </c:tx>
          <c:spPr>
            <a:solidFill>
              <a:schemeClr val="accent3"/>
            </a:solidFill>
          </c:spPr>
          <c:dLbls>
            <c:txPr>
              <a:bodyPr/>
              <a:lstStyle/>
              <a:p>
                <a:pPr lvl="0">
                  <a:defRPr/>
                </a:pPr>
              </a:p>
            </c:txPr>
            <c:showLegendKey val="0"/>
            <c:showVal val="1"/>
            <c:showCatName val="0"/>
            <c:showSerName val="0"/>
            <c:showPercent val="0"/>
            <c:showBubbleSize val="0"/>
          </c:dLbls>
          <c:cat>
            <c:strRef>
              <c:f>'Z-score'!$B$13:$Q$13</c:f>
            </c:strRef>
          </c:cat>
          <c:val>
            <c:numRef>
              <c:f>'Z-score'!$B$17:$Q$17</c:f>
            </c:numRef>
          </c:val>
        </c:ser>
        <c:axId val="1476719676"/>
        <c:axId val="242233030"/>
      </c:barChart>
      <c:catAx>
        <c:axId val="1476719676"/>
        <c:scaling>
          <c:orientation val="minMax"/>
        </c:scaling>
        <c:delete val="0"/>
        <c:axPos val="b"/>
        <c:title>
          <c:tx>
            <c:rich>
              <a:bodyPr/>
              <a:lstStyle/>
              <a:p>
                <a:pPr lvl="0">
                  <a:defRPr b="0">
                    <a:solidFill>
                      <a:srgbClr val="000000"/>
                    </a:solidFill>
                    <a:latin typeface="+mn-lt"/>
                  </a:defRPr>
                </a:pPr>
                <a:r>
                  <a:t>Index</a:t>
                </a:r>
              </a:p>
            </c:rich>
          </c:tx>
          <c:overlay val="0"/>
        </c:title>
        <c:txPr>
          <a:bodyPr/>
          <a:lstStyle/>
          <a:p>
            <a:pPr lvl="0">
              <a:defRPr b="0">
                <a:solidFill>
                  <a:srgbClr val="000000"/>
                </a:solidFill>
                <a:latin typeface="+mn-lt"/>
              </a:defRPr>
            </a:pPr>
          </a:p>
        </c:txPr>
        <c:crossAx val="242233030"/>
      </c:catAx>
      <c:valAx>
        <c:axId val="24223303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Z-score</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476719676"/>
      </c:valAx>
    </c:plotArea>
    <c:legend>
      <c:legendPos val="r"/>
      <c:overlay val="0"/>
      <c:txPr>
        <a:bodyPr/>
        <a:lstStyle/>
        <a:p>
          <a:pPr lvl="0">
            <a:defRPr b="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Boris pre and post PM scores compared to world average</a:t>
            </a:r>
          </a:p>
        </c:rich>
      </c:tx>
      <c:overlay val="0"/>
    </c:title>
    <c:plotArea>
      <c:layout/>
      <c:barChart>
        <c:barDir val="col"/>
        <c:ser>
          <c:idx val="0"/>
          <c:order val="0"/>
          <c:tx>
            <c:strRef>
              <c:f>'Z-score'!$A$7</c:f>
            </c:strRef>
          </c:tx>
          <c:spPr>
            <a:solidFill>
              <a:schemeClr val="accent1"/>
            </a:solidFill>
          </c:spPr>
          <c:dLbls>
            <c:txPr>
              <a:bodyPr/>
              <a:lstStyle/>
              <a:p>
                <a:pPr lvl="0">
                  <a:defRPr/>
                </a:pPr>
              </a:p>
            </c:txPr>
            <c:showLegendKey val="0"/>
            <c:showVal val="1"/>
            <c:showCatName val="0"/>
            <c:showSerName val="0"/>
            <c:showPercent val="0"/>
            <c:showBubbleSize val="0"/>
          </c:dLbls>
          <c:cat>
            <c:strRef>
              <c:f>'Z-score'!$B$13:$Q$13</c:f>
            </c:strRef>
          </c:cat>
          <c:val>
            <c:numRef>
              <c:f>'Z-score'!$B$7:$Q$7</c:f>
            </c:numRef>
          </c:val>
        </c:ser>
        <c:ser>
          <c:idx val="1"/>
          <c:order val="1"/>
          <c:tx>
            <c:strRef>
              <c:f>'Z-score'!$A$8</c:f>
            </c:strRef>
          </c:tx>
          <c:spPr>
            <a:solidFill>
              <a:schemeClr val="accent2"/>
            </a:solidFill>
          </c:spPr>
          <c:dLbls>
            <c:txPr>
              <a:bodyPr/>
              <a:lstStyle/>
              <a:p>
                <a:pPr lvl="0">
                  <a:defRPr/>
                </a:pPr>
              </a:p>
            </c:txPr>
            <c:showLegendKey val="0"/>
            <c:showVal val="1"/>
            <c:showCatName val="0"/>
            <c:showSerName val="0"/>
            <c:showPercent val="0"/>
            <c:showBubbleSize val="0"/>
          </c:dLbls>
          <c:cat>
            <c:strRef>
              <c:f>'Z-score'!$B$13:$Q$13</c:f>
            </c:strRef>
          </c:cat>
          <c:val>
            <c:numRef>
              <c:f>'Z-score'!$B$8:$Q$8</c:f>
            </c:numRef>
          </c:val>
        </c:ser>
        <c:ser>
          <c:idx val="2"/>
          <c:order val="2"/>
          <c:tx>
            <c:strRef>
              <c:f>'Z-score'!$A$2</c:f>
            </c:strRef>
          </c:tx>
          <c:spPr>
            <a:solidFill>
              <a:schemeClr val="accent3"/>
            </a:solidFill>
          </c:spPr>
          <c:dLbls>
            <c:txPr>
              <a:bodyPr/>
              <a:lstStyle/>
              <a:p>
                <a:pPr lvl="0">
                  <a:defRPr/>
                </a:pPr>
              </a:p>
            </c:txPr>
            <c:showLegendKey val="0"/>
            <c:showVal val="1"/>
            <c:showCatName val="0"/>
            <c:showSerName val="0"/>
            <c:showPercent val="0"/>
            <c:showBubbleSize val="0"/>
          </c:dLbls>
          <c:cat>
            <c:strRef>
              <c:f>'Z-score'!$B$13:$Q$13</c:f>
            </c:strRef>
          </c:cat>
          <c:val>
            <c:numRef>
              <c:f>'Z-score'!$B$2:$Q$2</c:f>
            </c:numRef>
          </c:val>
        </c:ser>
        <c:axId val="1017521167"/>
        <c:axId val="1513936541"/>
      </c:barChart>
      <c:catAx>
        <c:axId val="1017521167"/>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513936541"/>
      </c:catAx>
      <c:valAx>
        <c:axId val="151393654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017521167"/>
      </c:valAx>
    </c:plotArea>
    <c:legend>
      <c:legendPos val="r"/>
      <c:overlay val="0"/>
      <c:txPr>
        <a:bodyPr/>
        <a:lstStyle/>
        <a:p>
          <a:pPr lvl="0">
            <a:defRPr b="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Modi pre and post PM compared to world average</a:t>
            </a:r>
          </a:p>
        </c:rich>
      </c:tx>
      <c:overlay val="0"/>
    </c:title>
    <c:plotArea>
      <c:layout/>
      <c:barChart>
        <c:barDir val="col"/>
        <c:ser>
          <c:idx val="0"/>
          <c:order val="0"/>
          <c:tx>
            <c:strRef>
              <c:f>'Z-score'!$A$11</c:f>
            </c:strRef>
          </c:tx>
          <c:spPr>
            <a:solidFill>
              <a:schemeClr val="accent1"/>
            </a:solidFill>
          </c:spPr>
          <c:dLbls>
            <c:txPr>
              <a:bodyPr/>
              <a:lstStyle/>
              <a:p>
                <a:pPr lvl="0">
                  <a:defRPr/>
                </a:pPr>
              </a:p>
            </c:txPr>
            <c:showLegendKey val="0"/>
            <c:showVal val="1"/>
            <c:showCatName val="0"/>
            <c:showSerName val="0"/>
            <c:showPercent val="0"/>
            <c:showBubbleSize val="0"/>
          </c:dLbls>
          <c:cat>
            <c:strRef>
              <c:f>'Z-score'!$B$13:$Q$13</c:f>
            </c:strRef>
          </c:cat>
          <c:val>
            <c:numRef>
              <c:f>'Z-score'!$B$11:$Q$11</c:f>
            </c:numRef>
          </c:val>
        </c:ser>
        <c:ser>
          <c:idx val="1"/>
          <c:order val="1"/>
          <c:tx>
            <c:strRef>
              <c:f>'Z-score'!$A$12</c:f>
            </c:strRef>
          </c:tx>
          <c:spPr>
            <a:solidFill>
              <a:schemeClr val="accent2"/>
            </a:solidFill>
          </c:spPr>
          <c:dLbls>
            <c:txPr>
              <a:bodyPr/>
              <a:lstStyle/>
              <a:p>
                <a:pPr lvl="0">
                  <a:defRPr/>
                </a:pPr>
              </a:p>
            </c:txPr>
            <c:showLegendKey val="0"/>
            <c:showVal val="1"/>
            <c:showCatName val="0"/>
            <c:showSerName val="0"/>
            <c:showPercent val="0"/>
            <c:showBubbleSize val="0"/>
          </c:dLbls>
          <c:cat>
            <c:strRef>
              <c:f>'Z-score'!$B$13:$Q$13</c:f>
            </c:strRef>
          </c:cat>
          <c:val>
            <c:numRef>
              <c:f>'Z-score'!$B$12:$Q$12</c:f>
            </c:numRef>
          </c:val>
        </c:ser>
        <c:ser>
          <c:idx val="2"/>
          <c:order val="2"/>
          <c:tx>
            <c:strRef>
              <c:f>'Z-score'!$A$2</c:f>
            </c:strRef>
          </c:tx>
          <c:spPr>
            <a:solidFill>
              <a:schemeClr val="accent3"/>
            </a:solidFill>
          </c:spPr>
          <c:dLbls>
            <c:txPr>
              <a:bodyPr/>
              <a:lstStyle/>
              <a:p>
                <a:pPr lvl="0">
                  <a:defRPr/>
                </a:pPr>
              </a:p>
            </c:txPr>
            <c:showLegendKey val="0"/>
            <c:showVal val="1"/>
            <c:showCatName val="0"/>
            <c:showSerName val="0"/>
            <c:showPercent val="0"/>
            <c:showBubbleSize val="0"/>
          </c:dLbls>
          <c:cat>
            <c:strRef>
              <c:f>'Z-score'!$B$13:$Q$13</c:f>
            </c:strRef>
          </c:cat>
          <c:val>
            <c:numRef>
              <c:f>'Z-score'!$B$2:$Q$2</c:f>
            </c:numRef>
          </c:val>
        </c:ser>
        <c:axId val="1449775509"/>
        <c:axId val="1149209694"/>
      </c:barChart>
      <c:catAx>
        <c:axId val="1449775509"/>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1149209694"/>
      </c:catAx>
      <c:valAx>
        <c:axId val="11492096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449775509"/>
      </c:valAx>
    </c:plotArea>
    <c:legend>
      <c:legendPos val="r"/>
      <c:overlay val="0"/>
      <c:txPr>
        <a:bodyPr/>
        <a:lstStyle/>
        <a:p>
          <a:pPr lvl="0">
            <a:defRPr b="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Op code scores of Trump, Johnson, and Modi relative to norming group</a:t>
            </a:r>
          </a:p>
        </c:rich>
      </c:tx>
      <c:overlay val="0"/>
    </c:title>
    <c:plotArea>
      <c:layout/>
      <c:barChart>
        <c:barDir val="col"/>
        <c:ser>
          <c:idx val="0"/>
          <c:order val="0"/>
          <c:tx>
            <c:strRef>
              <c:f>'Z-score'!$A$18</c:f>
            </c:strRef>
          </c:tx>
          <c:spPr>
            <a:solidFill>
              <a:schemeClr val="accent1"/>
            </a:solidFill>
          </c:spPr>
          <c:cat>
            <c:strRef>
              <c:f>'Z-score'!$B$13:$Q$13</c:f>
            </c:strRef>
          </c:cat>
          <c:val>
            <c:numRef>
              <c:f>'Z-score'!$B$18:$Q$18</c:f>
            </c:numRef>
          </c:val>
        </c:ser>
        <c:ser>
          <c:idx val="1"/>
          <c:order val="1"/>
          <c:tx>
            <c:strRef>
              <c:f>'Z-score'!$A$19</c:f>
            </c:strRef>
          </c:tx>
          <c:spPr>
            <a:solidFill>
              <a:schemeClr val="accent2"/>
            </a:solidFill>
          </c:spPr>
          <c:cat>
            <c:strRef>
              <c:f>'Z-score'!$B$13:$Q$13</c:f>
            </c:strRef>
          </c:cat>
          <c:val>
            <c:numRef>
              <c:f>'Z-score'!$B$19:$Q$19</c:f>
            </c:numRef>
          </c:val>
        </c:ser>
        <c:ser>
          <c:idx val="2"/>
          <c:order val="2"/>
          <c:tx>
            <c:strRef>
              <c:f>'Z-score'!$A$20</c:f>
            </c:strRef>
          </c:tx>
          <c:spPr>
            <a:solidFill>
              <a:schemeClr val="accent3"/>
            </a:solidFill>
          </c:spPr>
          <c:cat>
            <c:strRef>
              <c:f>'Z-score'!$B$13:$Q$13</c:f>
            </c:strRef>
          </c:cat>
          <c:val>
            <c:numRef>
              <c:f>'Z-score'!$B$20:$Q$20</c:f>
            </c:numRef>
          </c:val>
        </c:ser>
        <c:ser>
          <c:idx val="3"/>
          <c:order val="3"/>
          <c:tx>
            <c:strRef>
              <c:f>'Z-score'!$A$21</c:f>
            </c:strRef>
          </c:tx>
          <c:spPr>
            <a:solidFill>
              <a:schemeClr val="accent4"/>
            </a:solidFill>
          </c:spPr>
          <c:cat>
            <c:strRef>
              <c:f>'Z-score'!$B$13:$Q$13</c:f>
            </c:strRef>
          </c:cat>
          <c:val>
            <c:numRef>
              <c:f>'Z-score'!$B$21:$Q$21</c:f>
            </c:numRef>
          </c:val>
        </c:ser>
        <c:ser>
          <c:idx val="4"/>
          <c:order val="4"/>
          <c:tx>
            <c:strRef>
              <c:f>'Z-score'!$A$22</c:f>
            </c:strRef>
          </c:tx>
          <c:spPr>
            <a:solidFill>
              <a:schemeClr val="accent5"/>
            </a:solidFill>
          </c:spPr>
          <c:cat>
            <c:strRef>
              <c:f>'Z-score'!$B$13:$Q$13</c:f>
            </c:strRef>
          </c:cat>
          <c:val>
            <c:numRef>
              <c:f>'Z-score'!$B$22:$Q$22</c:f>
            </c:numRef>
          </c:val>
        </c:ser>
        <c:ser>
          <c:idx val="5"/>
          <c:order val="5"/>
          <c:tx>
            <c:strRef>
              <c:f>'Z-score'!$A$23</c:f>
            </c:strRef>
          </c:tx>
          <c:spPr>
            <a:solidFill>
              <a:schemeClr val="accent6"/>
            </a:solidFill>
          </c:spPr>
          <c:cat>
            <c:strRef>
              <c:f>'Z-score'!$B$13:$Q$13</c:f>
            </c:strRef>
          </c:cat>
          <c:val>
            <c:numRef>
              <c:f>'Z-score'!$B$23:$Q$23</c:f>
            </c:numRef>
          </c:val>
        </c:ser>
        <c:axId val="1324962226"/>
        <c:axId val="803916584"/>
      </c:barChart>
      <c:catAx>
        <c:axId val="1324962226"/>
        <c:scaling>
          <c:orientation val="minMax"/>
        </c:scaling>
        <c:delete val="0"/>
        <c:axPos val="b"/>
        <c:title>
          <c:tx>
            <c:rich>
              <a:bodyPr/>
              <a:lstStyle/>
              <a:p>
                <a:pPr lvl="0">
                  <a:defRPr b="0">
                    <a:solidFill>
                      <a:srgbClr val="000000"/>
                    </a:solidFill>
                    <a:latin typeface="+mn-lt"/>
                  </a:defRPr>
                </a:pPr>
                <a:r>
                  <a:t>Index</a:t>
                </a:r>
              </a:p>
            </c:rich>
          </c:tx>
          <c:overlay val="0"/>
        </c:title>
        <c:txPr>
          <a:bodyPr/>
          <a:lstStyle/>
          <a:p>
            <a:pPr lvl="0">
              <a:defRPr b="0">
                <a:solidFill>
                  <a:srgbClr val="000000"/>
                </a:solidFill>
                <a:latin typeface="+mn-lt"/>
              </a:defRPr>
            </a:pPr>
          </a:p>
        </c:txPr>
        <c:crossAx val="803916584"/>
      </c:catAx>
      <c:valAx>
        <c:axId val="80391658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Z-score</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324962226"/>
      </c:valAx>
    </c:plotArea>
    <c:legend>
      <c:legendPos val="r"/>
      <c:overlay val="0"/>
      <c:txPr>
        <a:bodyPr/>
        <a:lstStyle/>
        <a:p>
          <a:pPr lvl="0">
            <a:defRPr b="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t>Trump pre and post President compared to world average</a:t>
            </a:r>
          </a:p>
        </c:rich>
      </c:tx>
      <c:overlay val="0"/>
    </c:title>
    <c:plotArea>
      <c:layout/>
      <c:barChart>
        <c:barDir val="col"/>
        <c:ser>
          <c:idx val="0"/>
          <c:order val="0"/>
          <c:tx>
            <c:strRef>
              <c:f>'Z-score'!$A$9</c:f>
            </c:strRef>
          </c:tx>
          <c:spPr>
            <a:solidFill>
              <a:schemeClr val="accent1"/>
            </a:solidFill>
          </c:spPr>
          <c:dLbls>
            <c:txPr>
              <a:bodyPr/>
              <a:lstStyle/>
              <a:p>
                <a:pPr lvl="0">
                  <a:defRPr/>
                </a:pPr>
              </a:p>
            </c:txPr>
            <c:showLegendKey val="0"/>
            <c:showVal val="1"/>
            <c:showCatName val="0"/>
            <c:showSerName val="0"/>
            <c:showPercent val="0"/>
            <c:showBubbleSize val="0"/>
          </c:dLbls>
          <c:cat>
            <c:strRef>
              <c:f>'Z-score'!$B$13:$Q$13</c:f>
            </c:strRef>
          </c:cat>
          <c:val>
            <c:numRef>
              <c:f>'Z-score'!$B$9:$Q$9</c:f>
            </c:numRef>
          </c:val>
        </c:ser>
        <c:ser>
          <c:idx val="1"/>
          <c:order val="1"/>
          <c:tx>
            <c:strRef>
              <c:f>'Z-score'!$A$10</c:f>
            </c:strRef>
          </c:tx>
          <c:spPr>
            <a:solidFill>
              <a:schemeClr val="accent2"/>
            </a:solidFill>
          </c:spPr>
          <c:dLbls>
            <c:txPr>
              <a:bodyPr/>
              <a:lstStyle/>
              <a:p>
                <a:pPr lvl="0">
                  <a:defRPr/>
                </a:pPr>
              </a:p>
            </c:txPr>
            <c:showLegendKey val="0"/>
            <c:showVal val="1"/>
            <c:showCatName val="0"/>
            <c:showSerName val="0"/>
            <c:showPercent val="0"/>
            <c:showBubbleSize val="0"/>
          </c:dLbls>
          <c:cat>
            <c:strRef>
              <c:f>'Z-score'!$B$13:$Q$13</c:f>
            </c:strRef>
          </c:cat>
          <c:val>
            <c:numRef>
              <c:f>'Z-score'!$B$10:$Q$10</c:f>
            </c:numRef>
          </c:val>
        </c:ser>
        <c:ser>
          <c:idx val="2"/>
          <c:order val="2"/>
          <c:tx>
            <c:strRef>
              <c:f>'Z-score'!$A$2</c:f>
            </c:strRef>
          </c:tx>
          <c:spPr>
            <a:solidFill>
              <a:schemeClr val="accent3"/>
            </a:solidFill>
          </c:spPr>
          <c:dLbls>
            <c:txPr>
              <a:bodyPr/>
              <a:lstStyle/>
              <a:p>
                <a:pPr lvl="0">
                  <a:defRPr/>
                </a:pPr>
              </a:p>
            </c:txPr>
            <c:showLegendKey val="0"/>
            <c:showVal val="1"/>
            <c:showCatName val="0"/>
            <c:showSerName val="0"/>
            <c:showPercent val="0"/>
            <c:showBubbleSize val="0"/>
          </c:dLbls>
          <c:cat>
            <c:strRef>
              <c:f>'Z-score'!$B$13:$Q$13</c:f>
            </c:strRef>
          </c:cat>
          <c:val>
            <c:numRef>
              <c:f>'Z-score'!$B$2:$Q$2</c:f>
            </c:numRef>
          </c:val>
        </c:ser>
        <c:axId val="1221586746"/>
        <c:axId val="2094033286"/>
      </c:barChart>
      <c:catAx>
        <c:axId val="1221586746"/>
        <c:scaling>
          <c:orientation val="minMax"/>
        </c:scaling>
        <c:delete val="0"/>
        <c:axPos val="b"/>
        <c:title>
          <c:tx>
            <c:rich>
              <a:bodyPr/>
              <a:lstStyle/>
              <a:p>
                <a:pPr lvl="0">
                  <a:defRPr b="0">
                    <a:solidFill>
                      <a:srgbClr val="000000"/>
                    </a:solidFill>
                    <a:latin typeface="+mn-lt"/>
                  </a:defRPr>
                </a:pPr>
                <a:r>
                  <a:t/>
                </a:r>
              </a:p>
            </c:rich>
          </c:tx>
          <c:overlay val="0"/>
        </c:title>
        <c:txPr>
          <a:bodyPr/>
          <a:lstStyle/>
          <a:p>
            <a:pPr lvl="0">
              <a:defRPr b="0">
                <a:solidFill>
                  <a:srgbClr val="000000"/>
                </a:solidFill>
                <a:latin typeface="+mn-lt"/>
              </a:defRPr>
            </a:pPr>
          </a:p>
        </c:txPr>
        <c:crossAx val="2094033286"/>
      </c:catAx>
      <c:valAx>
        <c:axId val="209403328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t/>
                </a:r>
              </a:p>
            </c:rich>
          </c:tx>
          <c:overlay val="0"/>
        </c:title>
        <c:numFmt formatCode="General" sourceLinked="1"/>
        <c:tickLblPos val="nextTo"/>
        <c:spPr>
          <a:ln w="47625">
            <a:noFill/>
          </a:ln>
        </c:spPr>
        <c:txPr>
          <a:bodyPr/>
          <a:lstStyle/>
          <a:p>
            <a:pPr lvl="0">
              <a:defRPr b="0">
                <a:solidFill>
                  <a:srgbClr val="000000"/>
                </a:solidFill>
                <a:latin typeface="+mn-lt"/>
              </a:defRPr>
            </a:pPr>
          </a:p>
        </c:txPr>
        <c:crossAx val="1221586746"/>
      </c:valAx>
    </c:plotArea>
    <c:legend>
      <c:legendPos val="r"/>
      <c:overlay val="0"/>
      <c:txPr>
        <a:bodyPr/>
        <a:lstStyle/>
        <a:p>
          <a:pPr lvl="0">
            <a:defRPr b="0">
              <a:solidFill>
                <a:srgbClr val="1A1A1A"/>
              </a:solidFill>
              <a:latin typeface="+mn-lt"/>
            </a:defRPr>
          </a:pPr>
        </a:p>
      </c:txPr>
    </c:legend>
    <c:plotVisOnly val="1"/>
  </c:chart>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10" Type="http://schemas.openxmlformats.org/officeDocument/2006/relationships/chart" Target="../charts/chart10.xml"/><Relationship Id="rId9" Type="http://schemas.openxmlformats.org/officeDocument/2006/relationships/chart" Target="../charts/chart9.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1.xml"/><Relationship Id="rId2" Type="http://schemas.openxmlformats.org/officeDocument/2006/relationships/chart" Target="../charts/chart12.xml"/><Relationship Id="rId3" Type="http://schemas.openxmlformats.org/officeDocument/2006/relationships/chart" Target="../charts/chart13.xml"/><Relationship Id="rId4" Type="http://schemas.openxmlformats.org/officeDocument/2006/relationships/chart" Target="../charts/chart14.xml"/><Relationship Id="rId5"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60</xdr:row>
      <xdr:rowOff>28575</xdr:rowOff>
    </xdr:from>
    <xdr:ext cx="5715000" cy="35337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5</xdr:col>
      <xdr:colOff>666750</xdr:colOff>
      <xdr:row>60</xdr:row>
      <xdr:rowOff>19050</xdr:rowOff>
    </xdr:from>
    <xdr:ext cx="5715000" cy="3533775"/>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5</xdr:col>
      <xdr:colOff>666750</xdr:colOff>
      <xdr:row>78</xdr:row>
      <xdr:rowOff>47625</xdr:rowOff>
    </xdr:from>
    <xdr:ext cx="5715000" cy="3533775"/>
    <xdr:graphicFrame>
      <xdr:nvGraphicFramePr>
        <xdr:cNvPr id="3" name="Chart 3"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0</xdr:colOff>
      <xdr:row>78</xdr:row>
      <xdr:rowOff>47625</xdr:rowOff>
    </xdr:from>
    <xdr:ext cx="5715000" cy="3533775"/>
    <xdr:graphicFrame>
      <xdr:nvGraphicFramePr>
        <xdr:cNvPr id="4" name="Chart 4"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5</xdr:col>
      <xdr:colOff>666750</xdr:colOff>
      <xdr:row>96</xdr:row>
      <xdr:rowOff>66675</xdr:rowOff>
    </xdr:from>
    <xdr:ext cx="5715000" cy="3533775"/>
    <xdr:graphicFrame>
      <xdr:nvGraphicFramePr>
        <xdr:cNvPr id="5" name="Chart 5"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0</xdr:col>
      <xdr:colOff>0</xdr:colOff>
      <xdr:row>96</xdr:row>
      <xdr:rowOff>66675</xdr:rowOff>
    </xdr:from>
    <xdr:ext cx="5715000" cy="3533775"/>
    <xdr:graphicFrame>
      <xdr:nvGraphicFramePr>
        <xdr:cNvPr id="6" name="Chart 6"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0</xdr:col>
      <xdr:colOff>0</xdr:colOff>
      <xdr:row>114</xdr:row>
      <xdr:rowOff>85725</xdr:rowOff>
    </xdr:from>
    <xdr:ext cx="11515725" cy="7115175"/>
    <xdr:graphicFrame>
      <xdr:nvGraphicFramePr>
        <xdr:cNvPr id="9" name="Chart 9" title="Chart"/>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0</xdr:col>
      <xdr:colOff>0</xdr:colOff>
      <xdr:row>36</xdr:row>
      <xdr:rowOff>0</xdr:rowOff>
    </xdr:from>
    <xdr:ext cx="7791450" cy="4810125"/>
    <xdr:graphicFrame>
      <xdr:nvGraphicFramePr>
        <xdr:cNvPr id="11" name="Chart 11" title="Chart"/>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16</xdr:col>
      <xdr:colOff>942975</xdr:colOff>
      <xdr:row>23</xdr:row>
      <xdr:rowOff>66675</xdr:rowOff>
    </xdr:from>
    <xdr:ext cx="7677150" cy="4743450"/>
    <xdr:graphicFrame>
      <xdr:nvGraphicFramePr>
        <xdr:cNvPr id="12" name="Chart 12" title="Chart"/>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25</xdr:col>
      <xdr:colOff>76200</xdr:colOff>
      <xdr:row>23</xdr:row>
      <xdr:rowOff>66675</xdr:rowOff>
    </xdr:from>
    <xdr:ext cx="7677150" cy="4743450"/>
    <xdr:graphicFrame>
      <xdr:nvGraphicFramePr>
        <xdr:cNvPr id="14" name="Chart 14" title="Chart"/>
        <xdr:cNvGraphicFramePr/>
      </xdr:nvGraphicFramePr>
      <xdr:xfrm>
        <a:off x="0" y="0"/>
        <a:ext cx="0" cy="0"/>
      </xdr:xfrm>
      <a:graphic>
        <a:graphicData uri="http://schemas.openxmlformats.org/drawingml/2006/chart">
          <c:chart r:id="rId10"/>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22</xdr:row>
      <xdr:rowOff>180975</xdr:rowOff>
    </xdr:from>
    <xdr:ext cx="12392025" cy="7581900"/>
    <xdr:graphicFrame>
      <xdr:nvGraphicFramePr>
        <xdr:cNvPr id="7" name="Chart 7"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12</xdr:col>
      <xdr:colOff>952500</xdr:colOff>
      <xdr:row>22</xdr:row>
      <xdr:rowOff>180975</xdr:rowOff>
    </xdr:from>
    <xdr:ext cx="12277725" cy="7581900"/>
    <xdr:graphicFrame>
      <xdr:nvGraphicFramePr>
        <xdr:cNvPr id="8" name="Chart 8"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952500</xdr:colOff>
      <xdr:row>61</xdr:row>
      <xdr:rowOff>66675</xdr:rowOff>
    </xdr:from>
    <xdr:ext cx="12277725" cy="7581900"/>
    <xdr:graphicFrame>
      <xdr:nvGraphicFramePr>
        <xdr:cNvPr id="10" name="Chart 10"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19050</xdr:colOff>
      <xdr:row>101</xdr:row>
      <xdr:rowOff>180975</xdr:rowOff>
    </xdr:from>
    <xdr:ext cx="12392025" cy="7581900"/>
    <xdr:graphicFrame>
      <xdr:nvGraphicFramePr>
        <xdr:cNvPr id="13" name="Chart 13"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19050</xdr:colOff>
      <xdr:row>61</xdr:row>
      <xdr:rowOff>66675</xdr:rowOff>
    </xdr:from>
    <xdr:ext cx="12277725" cy="7581900"/>
    <xdr:graphicFrame>
      <xdr:nvGraphicFramePr>
        <xdr:cNvPr id="15" name="Chart 15" title="Chart"/>
        <xdr:cNvGraphicFramePr/>
      </xdr:nvGraphicFramePr>
      <xdr:xfrm>
        <a:off x="0" y="0"/>
        <a:ext cx="0" cy="0"/>
      </xdr:xfrm>
      <a:graphic>
        <a:graphicData uri="http://schemas.openxmlformats.org/drawingml/2006/chart">
          <c:chart r:id="rId5"/>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16.43"/>
  </cols>
  <sheetData>
    <row r="1">
      <c r="A1" s="1" t="s">
        <v>0</v>
      </c>
      <c r="B1" s="1" t="s">
        <v>2</v>
      </c>
      <c r="C1" s="1" t="s">
        <v>3</v>
      </c>
      <c r="D1" s="1" t="s">
        <v>4</v>
      </c>
      <c r="E1" s="1" t="s">
        <v>5</v>
      </c>
      <c r="F1" s="1" t="s">
        <v>6</v>
      </c>
      <c r="G1" s="1" t="s">
        <v>7</v>
      </c>
      <c r="H1" s="1" t="s">
        <v>8</v>
      </c>
      <c r="I1" s="2" t="s">
        <v>9</v>
      </c>
      <c r="J1" s="1" t="s">
        <v>10</v>
      </c>
      <c r="K1" s="1" t="s">
        <v>11</v>
      </c>
      <c r="L1" s="1" t="s">
        <v>12</v>
      </c>
      <c r="M1" s="1" t="s">
        <v>13</v>
      </c>
      <c r="N1" s="1" t="s">
        <v>14</v>
      </c>
      <c r="O1" s="1" t="s">
        <v>15</v>
      </c>
      <c r="P1" s="2" t="s">
        <v>16</v>
      </c>
      <c r="Q1" s="1" t="s">
        <v>17</v>
      </c>
      <c r="R1" s="1" t="s">
        <v>18</v>
      </c>
      <c r="S1" s="1" t="s">
        <v>19</v>
      </c>
      <c r="T1" s="1" t="s">
        <v>20</v>
      </c>
      <c r="U1" s="1" t="s">
        <v>21</v>
      </c>
      <c r="V1" s="1" t="s">
        <v>22</v>
      </c>
      <c r="W1" s="1" t="s">
        <v>23</v>
      </c>
      <c r="X1" s="1" t="s">
        <v>24</v>
      </c>
      <c r="Y1" s="1" t="s">
        <v>25</v>
      </c>
      <c r="Z1" s="1" t="s">
        <v>26</v>
      </c>
      <c r="AA1" s="1" t="s">
        <v>27</v>
      </c>
      <c r="AB1" s="1"/>
      <c r="AC1" s="1"/>
    </row>
    <row r="2">
      <c r="A2" s="1" t="s">
        <v>29</v>
      </c>
      <c r="B2" s="1">
        <v>18899.0</v>
      </c>
      <c r="C2" s="1">
        <v>16.0</v>
      </c>
      <c r="D2" s="1">
        <v>13.0</v>
      </c>
      <c r="E2" s="1">
        <v>19.0</v>
      </c>
      <c r="F2" s="1">
        <v>54.0</v>
      </c>
      <c r="G2" s="1">
        <v>7.0</v>
      </c>
      <c r="H2" s="1">
        <v>20.0</v>
      </c>
      <c r="I2" s="3">
        <f t="shared" ref="I2:I7" si="1">SUM(C2:H2)</f>
        <v>129</v>
      </c>
      <c r="J2" s="1">
        <v>80.0</v>
      </c>
      <c r="K2" s="1">
        <v>8.0</v>
      </c>
      <c r="L2" s="1">
        <v>58.0</v>
      </c>
      <c r="M2" s="1">
        <v>163.0</v>
      </c>
      <c r="N2" s="1">
        <v>12.0</v>
      </c>
      <c r="O2" s="1">
        <v>85.0</v>
      </c>
      <c r="P2" s="3">
        <f t="shared" ref="P2:P7" si="2">SUM(J2:O2)</f>
        <v>406</v>
      </c>
      <c r="Q2" s="5">
        <v>0.2558</v>
      </c>
      <c r="R2" s="1">
        <v>0.0904</v>
      </c>
      <c r="S2" s="4">
        <f t="shared" ref="S2:S7" si="3">1-(B23/C23)</f>
        <v>0.09933297278</v>
      </c>
      <c r="T2" s="4">
        <f t="shared" ref="T2:T7" si="4">1-(ABS(Q9-R9))</f>
        <v>0.938317757</v>
      </c>
      <c r="U2" s="4">
        <f t="shared" ref="U2:U7" si="5">1-ABS(S9-T9)</f>
        <v>0.7514018692</v>
      </c>
      <c r="V2" s="1" t="s">
        <v>30</v>
      </c>
      <c r="W2" s="1">
        <v>0.2808</v>
      </c>
      <c r="X2" s="1">
        <v>0.1051</v>
      </c>
      <c r="Y2" s="4">
        <f t="shared" ref="Y2:Y7" si="6">1-(D16/E16)</f>
        <v>0.1186148657</v>
      </c>
      <c r="Z2" s="4">
        <f t="shared" ref="Z2:Z7" si="7">I2/B16</f>
        <v>0.2411214953</v>
      </c>
      <c r="AA2" s="4">
        <f t="shared" ref="AA2:AA7" si="8">1-(Y2*Z2)</f>
        <v>0.9713994062</v>
      </c>
    </row>
    <row r="3">
      <c r="A3" s="1" t="s">
        <v>31</v>
      </c>
      <c r="B3" s="1">
        <v>14066.0</v>
      </c>
      <c r="C3" s="1">
        <v>7.0</v>
      </c>
      <c r="D3" s="1">
        <v>6.0</v>
      </c>
      <c r="E3" s="1">
        <v>19.0</v>
      </c>
      <c r="F3" s="1">
        <v>54.0</v>
      </c>
      <c r="G3" s="1">
        <v>16.0</v>
      </c>
      <c r="H3" s="1">
        <v>17.0</v>
      </c>
      <c r="I3" s="3">
        <f t="shared" si="1"/>
        <v>119</v>
      </c>
      <c r="J3" s="1">
        <v>43.0</v>
      </c>
      <c r="K3" s="1">
        <v>10.0</v>
      </c>
      <c r="L3" s="1">
        <v>42.0</v>
      </c>
      <c r="M3" s="1">
        <v>121.0</v>
      </c>
      <c r="N3" s="1">
        <v>24.0</v>
      </c>
      <c r="O3" s="1">
        <v>81.0</v>
      </c>
      <c r="P3" s="3">
        <f t="shared" si="2"/>
        <v>321</v>
      </c>
      <c r="Q3" s="1">
        <v>0.4622</v>
      </c>
      <c r="R3" s="1">
        <v>0.23809999</v>
      </c>
      <c r="S3" s="4">
        <f t="shared" si="3"/>
        <v>0.1310783137</v>
      </c>
      <c r="T3" s="4">
        <f t="shared" si="4"/>
        <v>0.875</v>
      </c>
      <c r="U3" s="4">
        <f t="shared" si="5"/>
        <v>0.6727272727</v>
      </c>
      <c r="V3" s="1" t="s">
        <v>30</v>
      </c>
      <c r="W3" s="1">
        <v>0.4081</v>
      </c>
      <c r="X3" s="1">
        <v>0.2295</v>
      </c>
      <c r="Y3" s="4">
        <f t="shared" si="6"/>
        <v>0.09686435497</v>
      </c>
      <c r="Z3" s="4">
        <f t="shared" si="7"/>
        <v>0.2704545455</v>
      </c>
      <c r="AA3" s="4">
        <f t="shared" si="8"/>
        <v>0.9738025949</v>
      </c>
    </row>
    <row r="4">
      <c r="A4" s="1" t="s">
        <v>32</v>
      </c>
      <c r="B4" s="1">
        <v>65733.0</v>
      </c>
      <c r="C4" s="1">
        <v>102.0</v>
      </c>
      <c r="D4" s="1">
        <v>48.0</v>
      </c>
      <c r="E4" s="1">
        <v>103.0</v>
      </c>
      <c r="F4" s="1">
        <v>328.0</v>
      </c>
      <c r="G4" s="1">
        <v>40.0</v>
      </c>
      <c r="H4" s="1">
        <v>99.0</v>
      </c>
      <c r="I4" s="3">
        <f t="shared" si="1"/>
        <v>720</v>
      </c>
      <c r="J4" s="1">
        <v>320.0</v>
      </c>
      <c r="K4" s="1">
        <v>46.0</v>
      </c>
      <c r="L4" s="1">
        <v>201.0</v>
      </c>
      <c r="M4" s="1">
        <v>663.0</v>
      </c>
      <c r="N4" s="1">
        <v>35.0</v>
      </c>
      <c r="O4" s="1">
        <v>249.0</v>
      </c>
      <c r="P4" s="3">
        <f t="shared" si="2"/>
        <v>1514</v>
      </c>
      <c r="Q4" s="1">
        <v>0.2972</v>
      </c>
      <c r="R4" s="1">
        <v>0.092599996</v>
      </c>
      <c r="S4" s="4">
        <f t="shared" si="3"/>
        <v>0.1294027778</v>
      </c>
      <c r="T4" s="4">
        <f t="shared" si="4"/>
        <v>0.9042076992</v>
      </c>
      <c r="U4" s="4">
        <f t="shared" si="5"/>
        <v>0.6893464637</v>
      </c>
      <c r="V4" s="1" t="s">
        <v>30</v>
      </c>
      <c r="W4" s="1">
        <v>0.251</v>
      </c>
      <c r="X4" s="1">
        <v>0.05</v>
      </c>
      <c r="Y4" s="4">
        <f t="shared" si="6"/>
        <v>0.1390872334</v>
      </c>
      <c r="Z4" s="4">
        <f t="shared" si="7"/>
        <v>0.3222918532</v>
      </c>
      <c r="AA4" s="4">
        <f t="shared" si="8"/>
        <v>0.9551733178</v>
      </c>
    </row>
    <row r="5">
      <c r="A5" s="1" t="s">
        <v>35</v>
      </c>
      <c r="B5" s="1">
        <v>45031.0</v>
      </c>
      <c r="C5" s="1">
        <v>65.0</v>
      </c>
      <c r="D5" s="1">
        <v>19.0</v>
      </c>
      <c r="E5" s="1">
        <v>68.0</v>
      </c>
      <c r="F5" s="1">
        <v>197.0</v>
      </c>
      <c r="G5" s="1">
        <v>35.0</v>
      </c>
      <c r="H5" s="1">
        <v>85.0</v>
      </c>
      <c r="I5" s="3">
        <f t="shared" si="1"/>
        <v>469</v>
      </c>
      <c r="J5" s="1">
        <v>225.0</v>
      </c>
      <c r="K5" s="1">
        <v>22.0</v>
      </c>
      <c r="L5" s="1">
        <v>132.0</v>
      </c>
      <c r="M5" s="1">
        <v>427.0</v>
      </c>
      <c r="N5" s="1">
        <v>26.0</v>
      </c>
      <c r="O5" s="1">
        <v>184.0</v>
      </c>
      <c r="P5" s="3">
        <f t="shared" si="2"/>
        <v>1016</v>
      </c>
      <c r="Q5" s="1">
        <v>0.3518</v>
      </c>
      <c r="R5" s="1">
        <v>0.1571</v>
      </c>
      <c r="S5" s="4">
        <f t="shared" si="3"/>
        <v>0.1080673392</v>
      </c>
      <c r="T5" s="4">
        <f t="shared" si="4"/>
        <v>0.8888888889</v>
      </c>
      <c r="U5" s="4">
        <f t="shared" si="5"/>
        <v>0.7528619529</v>
      </c>
      <c r="V5" s="1" t="s">
        <v>30</v>
      </c>
      <c r="W5" s="1">
        <v>0.2539</v>
      </c>
      <c r="X5" s="1">
        <v>0.0591</v>
      </c>
      <c r="Y5" s="4">
        <f t="shared" si="6"/>
        <v>0.1317711885</v>
      </c>
      <c r="Z5" s="4">
        <f t="shared" si="7"/>
        <v>0.3158249158</v>
      </c>
      <c r="AA5" s="4">
        <f t="shared" si="8"/>
        <v>0.9583833755</v>
      </c>
    </row>
    <row r="6">
      <c r="A6" s="1" t="s">
        <v>36</v>
      </c>
      <c r="B6" s="1">
        <v>30080.0</v>
      </c>
      <c r="C6" s="1">
        <v>5.0</v>
      </c>
      <c r="D6" s="1">
        <v>2.0</v>
      </c>
      <c r="E6" s="1">
        <v>12.0</v>
      </c>
      <c r="F6" s="1">
        <v>113.0</v>
      </c>
      <c r="G6" s="1">
        <v>12.0</v>
      </c>
      <c r="H6" s="1">
        <v>45.0</v>
      </c>
      <c r="I6" s="3">
        <f t="shared" si="1"/>
        <v>189</v>
      </c>
      <c r="J6" s="1">
        <v>207.0</v>
      </c>
      <c r="K6" s="1">
        <v>20.0</v>
      </c>
      <c r="L6" s="1">
        <v>80.0</v>
      </c>
      <c r="M6" s="1">
        <v>245.0</v>
      </c>
      <c r="N6" s="1">
        <v>36.0</v>
      </c>
      <c r="O6" s="1">
        <v>192.0</v>
      </c>
      <c r="P6" s="3">
        <f t="shared" si="2"/>
        <v>780</v>
      </c>
      <c r="Q6" s="1">
        <v>0.7989</v>
      </c>
      <c r="R6" s="1">
        <v>0.425</v>
      </c>
      <c r="S6" s="4">
        <f t="shared" si="3"/>
        <v>0.3076341648</v>
      </c>
      <c r="T6" s="4">
        <f t="shared" si="4"/>
        <v>0.8441692466</v>
      </c>
      <c r="U6" s="4">
        <f t="shared" si="5"/>
        <v>0.9267285862</v>
      </c>
      <c r="V6" s="1" t="s">
        <v>30</v>
      </c>
      <c r="W6" s="1">
        <v>0.2128</v>
      </c>
      <c r="X6" s="1">
        <v>0.065</v>
      </c>
      <c r="Y6" s="4">
        <f t="shared" si="6"/>
        <v>0.09158579882</v>
      </c>
      <c r="Z6" s="4">
        <f t="shared" si="7"/>
        <v>0.1950464396</v>
      </c>
      <c r="AA6" s="4">
        <f t="shared" si="8"/>
        <v>0.982136516</v>
      </c>
    </row>
    <row r="7">
      <c r="A7" s="1" t="s">
        <v>44</v>
      </c>
      <c r="B7" s="1">
        <v>23453.0</v>
      </c>
      <c r="C7" s="1">
        <v>10.0</v>
      </c>
      <c r="D7" s="1">
        <v>1.0</v>
      </c>
      <c r="E7" s="1">
        <v>8.0</v>
      </c>
      <c r="F7" s="1">
        <v>78.0</v>
      </c>
      <c r="G7" s="1">
        <v>7.0</v>
      </c>
      <c r="H7" s="1">
        <v>29.0</v>
      </c>
      <c r="I7" s="3">
        <f t="shared" si="1"/>
        <v>133</v>
      </c>
      <c r="J7" s="1">
        <v>120.0</v>
      </c>
      <c r="K7" s="1">
        <v>8.0</v>
      </c>
      <c r="L7" s="1">
        <v>39.0</v>
      </c>
      <c r="M7" s="1">
        <v>182.0</v>
      </c>
      <c r="N7" s="1">
        <v>38.0</v>
      </c>
      <c r="O7" s="1">
        <v>176.0</v>
      </c>
      <c r="P7" s="3">
        <f t="shared" si="2"/>
        <v>563</v>
      </c>
      <c r="Q7" s="1">
        <v>0.7143</v>
      </c>
      <c r="R7" s="1">
        <v>0.3484</v>
      </c>
      <c r="S7" s="4">
        <f t="shared" si="3"/>
        <v>0.284300978</v>
      </c>
      <c r="T7" s="4">
        <f t="shared" si="4"/>
        <v>0.8635057471</v>
      </c>
      <c r="U7" s="4">
        <f t="shared" si="5"/>
        <v>0.9626436782</v>
      </c>
      <c r="V7" s="1" t="s">
        <v>30</v>
      </c>
      <c r="W7" s="1">
        <v>0.4067</v>
      </c>
      <c r="X7" s="1">
        <v>0.2197</v>
      </c>
      <c r="Y7" s="4">
        <f t="shared" si="6"/>
        <v>0.1086573135</v>
      </c>
      <c r="Z7" s="4">
        <f t="shared" si="7"/>
        <v>0.191091954</v>
      </c>
      <c r="AA7" s="4">
        <f t="shared" si="8"/>
        <v>0.9792364616</v>
      </c>
    </row>
    <row r="8">
      <c r="B8" s="1" t="s">
        <v>37</v>
      </c>
      <c r="C8" s="1" t="s">
        <v>3</v>
      </c>
      <c r="D8" s="1" t="s">
        <v>4</v>
      </c>
      <c r="E8" s="1" t="s">
        <v>5</v>
      </c>
      <c r="F8" s="1" t="s">
        <v>6</v>
      </c>
      <c r="G8" s="1" t="s">
        <v>7</v>
      </c>
      <c r="H8" s="1" t="s">
        <v>8</v>
      </c>
      <c r="I8" s="2" t="s">
        <v>37</v>
      </c>
      <c r="J8" s="1" t="s">
        <v>10</v>
      </c>
      <c r="K8" s="1" t="s">
        <v>11</v>
      </c>
      <c r="L8" s="1" t="s">
        <v>12</v>
      </c>
      <c r="M8" s="1" t="s">
        <v>13</v>
      </c>
      <c r="N8" s="1" t="s">
        <v>14</v>
      </c>
      <c r="O8" s="1" t="s">
        <v>15</v>
      </c>
      <c r="P8" s="2" t="s">
        <v>45</v>
      </c>
      <c r="Q8" s="7" t="s">
        <v>40</v>
      </c>
      <c r="R8" s="7" t="s">
        <v>41</v>
      </c>
      <c r="S8" s="7" t="s">
        <v>42</v>
      </c>
      <c r="T8" s="7" t="s">
        <v>43</v>
      </c>
    </row>
    <row r="9">
      <c r="A9" s="1" t="s">
        <v>29</v>
      </c>
      <c r="C9" s="4">
        <f t="shared" ref="C9:C14" si="9">C2/B16*100</f>
        <v>2.990654206</v>
      </c>
      <c r="D9" s="4">
        <f t="shared" ref="D9:D14" si="10">D2/B16*100</f>
        <v>2.429906542</v>
      </c>
      <c r="E9" s="4">
        <f t="shared" ref="E9:E14" si="11">E2/B16*100</f>
        <v>3.551401869</v>
      </c>
      <c r="F9" s="4">
        <f t="shared" ref="F9:F14" si="12">F2/B16*100</f>
        <v>10.09345794</v>
      </c>
      <c r="G9" s="4">
        <f t="shared" ref="G9:G14" si="13">G2/B16*100</f>
        <v>1.308411215</v>
      </c>
      <c r="H9" s="4">
        <f t="shared" ref="H9:H14" si="14">H2/B16*100</f>
        <v>3.738317757</v>
      </c>
      <c r="I9" s="4">
        <f t="shared" ref="I9:I14" si="15">SUM(C9:H9)</f>
        <v>24.11214953</v>
      </c>
      <c r="J9" s="4">
        <f t="shared" ref="J9:J14" si="16">J2/B16*100</f>
        <v>14.95327103</v>
      </c>
      <c r="K9" s="4">
        <f t="shared" ref="K9:K14" si="17">K2/B16*100</f>
        <v>1.495327103</v>
      </c>
      <c r="L9" s="4">
        <f t="shared" ref="L9:L14" si="18">L2/B16*100</f>
        <v>10.8411215</v>
      </c>
      <c r="M9" s="4">
        <f t="shared" ref="M9:M14" si="19">M2/B16*100</f>
        <v>30.46728972</v>
      </c>
      <c r="N9" s="4">
        <f t="shared" ref="N9:N14" si="20">N2/B16*100</f>
        <v>2.242990654</v>
      </c>
      <c r="O9" s="4">
        <f t="shared" ref="O9:O14" si="21">O2/B16*100</f>
        <v>15.88785047</v>
      </c>
      <c r="P9" s="4">
        <f t="shared" ref="P9:P14" si="22">SUM(J9:O9)</f>
        <v>75.88785047</v>
      </c>
      <c r="Q9" s="4">
        <f t="shared" ref="Q9:Q14" si="23">SUM(F9:H9)/100</f>
        <v>0.1514018692</v>
      </c>
      <c r="R9" s="4">
        <f t="shared" ref="R9:R14" si="24">SUM(C9:E9)/100</f>
        <v>0.08971962617</v>
      </c>
      <c r="S9" s="4">
        <f t="shared" ref="S9:S14" si="25">SUM(D9,E9,F9,G9,K9,L9,M9,N9)/100</f>
        <v>0.6242990654</v>
      </c>
      <c r="T9" s="4">
        <f t="shared" ref="T9:T14" si="26">SUM(C9,H9,J9,O9)/100</f>
        <v>0.3757009346</v>
      </c>
      <c r="V9" s="1"/>
    </row>
    <row r="10">
      <c r="A10" s="1" t="s">
        <v>31</v>
      </c>
      <c r="C10" s="4">
        <f t="shared" si="9"/>
        <v>1.590909091</v>
      </c>
      <c r="D10" s="4">
        <f t="shared" si="10"/>
        <v>1.363636364</v>
      </c>
      <c r="E10" s="4">
        <f t="shared" si="11"/>
        <v>4.318181818</v>
      </c>
      <c r="F10" s="4">
        <f t="shared" si="12"/>
        <v>12.27272727</v>
      </c>
      <c r="G10" s="4">
        <f t="shared" si="13"/>
        <v>3.636363636</v>
      </c>
      <c r="H10" s="4">
        <f t="shared" si="14"/>
        <v>3.863636364</v>
      </c>
      <c r="I10" s="4">
        <f t="shared" si="15"/>
        <v>27.04545455</v>
      </c>
      <c r="J10" s="4">
        <f t="shared" si="16"/>
        <v>9.772727273</v>
      </c>
      <c r="K10" s="4">
        <f t="shared" si="17"/>
        <v>2.272727273</v>
      </c>
      <c r="L10" s="4">
        <f t="shared" si="18"/>
        <v>9.545454545</v>
      </c>
      <c r="M10" s="4">
        <f t="shared" si="19"/>
        <v>27.5</v>
      </c>
      <c r="N10" s="4">
        <f t="shared" si="20"/>
        <v>5.454545455</v>
      </c>
      <c r="O10" s="4">
        <f t="shared" si="21"/>
        <v>18.40909091</v>
      </c>
      <c r="P10" s="4">
        <f t="shared" si="22"/>
        <v>72.95454545</v>
      </c>
      <c r="Q10" s="4">
        <f t="shared" si="23"/>
        <v>0.1977272727</v>
      </c>
      <c r="R10" s="4">
        <f t="shared" si="24"/>
        <v>0.07272727273</v>
      </c>
      <c r="S10" s="4">
        <f t="shared" si="25"/>
        <v>0.6636363636</v>
      </c>
      <c r="T10" s="4">
        <f t="shared" si="26"/>
        <v>0.3363636364</v>
      </c>
    </row>
    <row r="11">
      <c r="A11" s="1" t="s">
        <v>32</v>
      </c>
      <c r="C11" s="4">
        <f t="shared" si="9"/>
        <v>4.565801253</v>
      </c>
      <c r="D11" s="4">
        <f t="shared" si="10"/>
        <v>2.148612355</v>
      </c>
      <c r="E11" s="4">
        <f t="shared" si="11"/>
        <v>4.610564011</v>
      </c>
      <c r="F11" s="4">
        <f t="shared" si="12"/>
        <v>14.68218442</v>
      </c>
      <c r="G11" s="4">
        <f t="shared" si="13"/>
        <v>1.790510295</v>
      </c>
      <c r="H11" s="4">
        <f t="shared" si="14"/>
        <v>4.431512981</v>
      </c>
      <c r="I11" s="4">
        <f t="shared" si="15"/>
        <v>32.22918532</v>
      </c>
      <c r="J11" s="4">
        <f t="shared" si="16"/>
        <v>14.32408236</v>
      </c>
      <c r="K11" s="4">
        <f t="shared" si="17"/>
        <v>2.05908684</v>
      </c>
      <c r="L11" s="4">
        <f t="shared" si="18"/>
        <v>8.997314235</v>
      </c>
      <c r="M11" s="4">
        <f t="shared" si="19"/>
        <v>29.67770815</v>
      </c>
      <c r="N11" s="4">
        <f t="shared" si="20"/>
        <v>1.566696509</v>
      </c>
      <c r="O11" s="4">
        <f t="shared" si="21"/>
        <v>11.14592659</v>
      </c>
      <c r="P11" s="4">
        <f t="shared" si="22"/>
        <v>67.77081468</v>
      </c>
      <c r="Q11" s="4">
        <f t="shared" si="23"/>
        <v>0.209042077</v>
      </c>
      <c r="R11" s="4">
        <f t="shared" si="24"/>
        <v>0.1132497762</v>
      </c>
      <c r="S11" s="4">
        <f t="shared" si="25"/>
        <v>0.6553267681</v>
      </c>
      <c r="T11" s="4">
        <f t="shared" si="26"/>
        <v>0.3446732319</v>
      </c>
    </row>
    <row r="12">
      <c r="A12" s="1" t="s">
        <v>35</v>
      </c>
      <c r="C12" s="4">
        <f t="shared" si="9"/>
        <v>4.377104377</v>
      </c>
      <c r="D12" s="4">
        <f t="shared" si="10"/>
        <v>1.279461279</v>
      </c>
      <c r="E12" s="4">
        <f t="shared" si="11"/>
        <v>4.579124579</v>
      </c>
      <c r="F12" s="4">
        <f t="shared" si="12"/>
        <v>13.26599327</v>
      </c>
      <c r="G12" s="4">
        <f t="shared" si="13"/>
        <v>2.356902357</v>
      </c>
      <c r="H12" s="4">
        <f t="shared" si="14"/>
        <v>5.723905724</v>
      </c>
      <c r="I12" s="4">
        <f t="shared" si="15"/>
        <v>31.58249158</v>
      </c>
      <c r="J12" s="4">
        <f t="shared" si="16"/>
        <v>15.15151515</v>
      </c>
      <c r="K12" s="4">
        <f t="shared" si="17"/>
        <v>1.481481481</v>
      </c>
      <c r="L12" s="4">
        <f t="shared" si="18"/>
        <v>8.888888889</v>
      </c>
      <c r="M12" s="4">
        <f t="shared" si="19"/>
        <v>28.75420875</v>
      </c>
      <c r="N12" s="4">
        <f t="shared" si="20"/>
        <v>1.750841751</v>
      </c>
      <c r="O12" s="4">
        <f t="shared" si="21"/>
        <v>12.39057239</v>
      </c>
      <c r="P12" s="4">
        <f t="shared" si="22"/>
        <v>68.41750842</v>
      </c>
      <c r="Q12" s="4">
        <f t="shared" si="23"/>
        <v>0.2134680135</v>
      </c>
      <c r="R12" s="4">
        <f t="shared" si="24"/>
        <v>0.1023569024</v>
      </c>
      <c r="S12" s="4">
        <f t="shared" si="25"/>
        <v>0.6235690236</v>
      </c>
      <c r="T12" s="4">
        <f t="shared" si="26"/>
        <v>0.3764309764</v>
      </c>
    </row>
    <row r="13">
      <c r="A13" s="1" t="s">
        <v>36</v>
      </c>
      <c r="C13" s="4">
        <f t="shared" si="9"/>
        <v>0.515995872</v>
      </c>
      <c r="D13" s="4">
        <f t="shared" si="10"/>
        <v>0.2063983488</v>
      </c>
      <c r="E13" s="4">
        <f t="shared" si="11"/>
        <v>1.238390093</v>
      </c>
      <c r="F13" s="4">
        <f t="shared" si="12"/>
        <v>11.66150671</v>
      </c>
      <c r="G13" s="4">
        <f t="shared" si="13"/>
        <v>1.238390093</v>
      </c>
      <c r="H13" s="4">
        <f t="shared" si="14"/>
        <v>4.643962848</v>
      </c>
      <c r="I13" s="4">
        <f t="shared" si="15"/>
        <v>19.50464396</v>
      </c>
      <c r="J13" s="4">
        <f t="shared" si="16"/>
        <v>21.3622291</v>
      </c>
      <c r="K13" s="4">
        <f t="shared" si="17"/>
        <v>2.063983488</v>
      </c>
      <c r="L13" s="4">
        <f t="shared" si="18"/>
        <v>8.255933953</v>
      </c>
      <c r="M13" s="4">
        <f t="shared" si="19"/>
        <v>25.28379773</v>
      </c>
      <c r="N13" s="4">
        <f t="shared" si="20"/>
        <v>3.715170279</v>
      </c>
      <c r="O13" s="4">
        <f t="shared" si="21"/>
        <v>19.81424149</v>
      </c>
      <c r="P13" s="4">
        <f t="shared" si="22"/>
        <v>80.49535604</v>
      </c>
      <c r="Q13" s="4">
        <f t="shared" si="23"/>
        <v>0.1754385965</v>
      </c>
      <c r="R13" s="4">
        <f t="shared" si="24"/>
        <v>0.01960784314</v>
      </c>
      <c r="S13" s="4">
        <f t="shared" si="25"/>
        <v>0.5366357069</v>
      </c>
      <c r="T13" s="4">
        <f t="shared" si="26"/>
        <v>0.4633642931</v>
      </c>
    </row>
    <row r="14">
      <c r="A14" s="1" t="s">
        <v>44</v>
      </c>
      <c r="C14" s="4">
        <f t="shared" si="9"/>
        <v>1.436781609</v>
      </c>
      <c r="D14" s="4">
        <f t="shared" si="10"/>
        <v>0.1436781609</v>
      </c>
      <c r="E14" s="4">
        <f t="shared" si="11"/>
        <v>1.149425287</v>
      </c>
      <c r="F14" s="4">
        <f t="shared" si="12"/>
        <v>11.20689655</v>
      </c>
      <c r="G14" s="4">
        <f t="shared" si="13"/>
        <v>1.005747126</v>
      </c>
      <c r="H14" s="4">
        <f t="shared" si="14"/>
        <v>4.166666667</v>
      </c>
      <c r="I14" s="4">
        <f t="shared" si="15"/>
        <v>19.1091954</v>
      </c>
      <c r="J14" s="4">
        <f t="shared" si="16"/>
        <v>17.24137931</v>
      </c>
      <c r="K14" s="4">
        <f t="shared" si="17"/>
        <v>1.149425287</v>
      </c>
      <c r="L14" s="4">
        <f t="shared" si="18"/>
        <v>5.603448276</v>
      </c>
      <c r="M14" s="4">
        <f t="shared" si="19"/>
        <v>26.14942529</v>
      </c>
      <c r="N14" s="4">
        <f t="shared" si="20"/>
        <v>5.459770115</v>
      </c>
      <c r="O14" s="4">
        <f t="shared" si="21"/>
        <v>25.28735632</v>
      </c>
      <c r="P14" s="4">
        <f t="shared" si="22"/>
        <v>80.8908046</v>
      </c>
      <c r="Q14" s="4">
        <f t="shared" si="23"/>
        <v>0.1637931034</v>
      </c>
      <c r="R14" s="4">
        <f t="shared" si="24"/>
        <v>0.02729885057</v>
      </c>
      <c r="S14" s="4">
        <f t="shared" si="25"/>
        <v>0.5186781609</v>
      </c>
      <c r="T14" s="4">
        <f t="shared" si="26"/>
        <v>0.4813218391</v>
      </c>
      <c r="V14" s="8"/>
    </row>
    <row r="15">
      <c r="A15" s="1" t="s">
        <v>57</v>
      </c>
      <c r="B15" s="1" t="s">
        <v>47</v>
      </c>
      <c r="C15" s="1" t="s">
        <v>48</v>
      </c>
      <c r="D15" s="1" t="s">
        <v>49</v>
      </c>
      <c r="E15" s="1" t="s">
        <v>50</v>
      </c>
      <c r="F15" s="1" t="s">
        <v>51</v>
      </c>
      <c r="G15" s="1" t="s">
        <v>52</v>
      </c>
      <c r="H15" s="1" t="s">
        <v>53</v>
      </c>
      <c r="I15" s="1" t="s">
        <v>54</v>
      </c>
      <c r="J15" s="1" t="s">
        <v>55</v>
      </c>
      <c r="K15" s="1" t="s">
        <v>56</v>
      </c>
    </row>
    <row r="16">
      <c r="A16" s="1" t="s">
        <v>29</v>
      </c>
      <c r="B16" s="4">
        <f t="shared" ref="B16:B21" si="28">I2+P2</f>
        <v>535</v>
      </c>
      <c r="C16" s="4">
        <f t="shared" ref="C16:C21" si="29">SUM(C9,D9,E9,F9,G9,H9,J9,K9,L9,M9,N9,O9)</f>
        <v>100</v>
      </c>
      <c r="D16" s="4">
        <f t="shared" ref="D16:D21" si="30">6*(10000-(SUM(F16,G16,H16,I16,J16,K16)))</f>
        <v>44069.25672</v>
      </c>
      <c r="E16" s="4">
        <f t="shared" ref="E16:E21" si="31">100^2*(6-1)</f>
        <v>50000</v>
      </c>
      <c r="F16" s="4">
        <f t="shared" ref="F16:K16" si="27">((J2/$P2)*100)^2</f>
        <v>388.2646995</v>
      </c>
      <c r="G16" s="4">
        <f t="shared" si="27"/>
        <v>3.882646995</v>
      </c>
      <c r="H16" s="4">
        <f t="shared" si="27"/>
        <v>204.0816327</v>
      </c>
      <c r="I16" s="4">
        <f t="shared" si="27"/>
        <v>1611.8445</v>
      </c>
      <c r="J16" s="4">
        <f t="shared" si="27"/>
        <v>8.735955738</v>
      </c>
      <c r="K16" s="4">
        <f t="shared" si="27"/>
        <v>438.3144459</v>
      </c>
    </row>
    <row r="17">
      <c r="A17" s="1" t="s">
        <v>31</v>
      </c>
      <c r="B17" s="4">
        <f t="shared" si="28"/>
        <v>440</v>
      </c>
      <c r="C17" s="4">
        <f t="shared" si="29"/>
        <v>100</v>
      </c>
      <c r="D17" s="4">
        <f t="shared" si="30"/>
        <v>45156.78225</v>
      </c>
      <c r="E17" s="4">
        <f t="shared" si="31"/>
        <v>50000</v>
      </c>
      <c r="F17" s="4">
        <f t="shared" ref="F17:K17" si="32">((J3/$P3)*100)^2</f>
        <v>179.4431343</v>
      </c>
      <c r="G17" s="4">
        <f t="shared" si="32"/>
        <v>9.704874759</v>
      </c>
      <c r="H17" s="4">
        <f t="shared" si="32"/>
        <v>171.1939907</v>
      </c>
      <c r="I17" s="4">
        <f t="shared" si="32"/>
        <v>1420.890713</v>
      </c>
      <c r="J17" s="4">
        <f t="shared" si="32"/>
        <v>55.90007861</v>
      </c>
      <c r="K17" s="4">
        <f t="shared" si="32"/>
        <v>636.7368329</v>
      </c>
    </row>
    <row r="18">
      <c r="A18" s="1" t="s">
        <v>32</v>
      </c>
      <c r="B18" s="4">
        <f t="shared" si="28"/>
        <v>2234</v>
      </c>
      <c r="C18" s="4">
        <f t="shared" si="29"/>
        <v>100</v>
      </c>
      <c r="D18" s="4">
        <f t="shared" si="30"/>
        <v>43045.63833</v>
      </c>
      <c r="E18" s="4">
        <f t="shared" si="31"/>
        <v>50000</v>
      </c>
      <c r="F18" s="4">
        <f t="shared" ref="F18:K18" si="33">((J4/$P4)*100)^2</f>
        <v>446.7331764</v>
      </c>
      <c r="G18" s="4">
        <f t="shared" si="33"/>
        <v>9.231322278</v>
      </c>
      <c r="H18" s="4">
        <f t="shared" si="33"/>
        <v>176.2545611</v>
      </c>
      <c r="I18" s="4">
        <f t="shared" si="33"/>
        <v>1917.676324</v>
      </c>
      <c r="J18" s="4">
        <f t="shared" si="33"/>
        <v>5.344220128</v>
      </c>
      <c r="K18" s="4">
        <f t="shared" si="33"/>
        <v>270.4873405</v>
      </c>
    </row>
    <row r="19">
      <c r="A19" s="1" t="s">
        <v>35</v>
      </c>
      <c r="B19" s="4">
        <f t="shared" si="28"/>
        <v>1485</v>
      </c>
      <c r="C19" s="4">
        <f t="shared" si="29"/>
        <v>100</v>
      </c>
      <c r="D19" s="4">
        <f t="shared" si="30"/>
        <v>43411.44057</v>
      </c>
      <c r="E19" s="4">
        <f t="shared" si="31"/>
        <v>50000</v>
      </c>
      <c r="F19" s="4">
        <f t="shared" ref="F19:K19" si="34">((J5/$P5)*100)^2</f>
        <v>490.4306684</v>
      </c>
      <c r="G19" s="4">
        <f t="shared" si="34"/>
        <v>4.688759378</v>
      </c>
      <c r="H19" s="4">
        <f t="shared" si="34"/>
        <v>168.7953376</v>
      </c>
      <c r="I19" s="4">
        <f t="shared" si="34"/>
        <v>1766.31572</v>
      </c>
      <c r="J19" s="4">
        <f t="shared" si="34"/>
        <v>6.548763098</v>
      </c>
      <c r="K19" s="4">
        <f t="shared" si="34"/>
        <v>327.980656</v>
      </c>
    </row>
    <row r="20">
      <c r="A20" s="1" t="s">
        <v>36</v>
      </c>
      <c r="B20" s="4">
        <f t="shared" si="28"/>
        <v>969</v>
      </c>
      <c r="C20" s="4">
        <f t="shared" si="29"/>
        <v>100</v>
      </c>
      <c r="D20" s="4">
        <f t="shared" si="30"/>
        <v>45420.71006</v>
      </c>
      <c r="E20" s="4">
        <f t="shared" si="31"/>
        <v>50000</v>
      </c>
      <c r="F20" s="4">
        <f t="shared" ref="F20:K20" si="35">((J6/$P6)*100)^2</f>
        <v>704.2899408</v>
      </c>
      <c r="G20" s="4">
        <f t="shared" si="35"/>
        <v>6.574621959</v>
      </c>
      <c r="H20" s="4">
        <f t="shared" si="35"/>
        <v>105.1939513</v>
      </c>
      <c r="I20" s="4">
        <f t="shared" si="35"/>
        <v>986.6042078</v>
      </c>
      <c r="J20" s="4">
        <f t="shared" si="35"/>
        <v>21.30177515</v>
      </c>
      <c r="K20" s="4">
        <f t="shared" si="35"/>
        <v>605.9171598</v>
      </c>
    </row>
    <row r="21">
      <c r="A21" s="1" t="s">
        <v>44</v>
      </c>
      <c r="B21" s="4">
        <f t="shared" si="28"/>
        <v>696</v>
      </c>
      <c r="C21" s="4">
        <f t="shared" si="29"/>
        <v>100</v>
      </c>
      <c r="D21" s="4">
        <f t="shared" si="30"/>
        <v>44567.13433</v>
      </c>
      <c r="E21" s="4">
        <f t="shared" si="31"/>
        <v>50000</v>
      </c>
      <c r="F21" s="4">
        <f t="shared" ref="F21:K21" si="36">((J7/$P7)*100)^2</f>
        <v>454.3031022</v>
      </c>
      <c r="G21" s="4">
        <f t="shared" si="36"/>
        <v>2.019124899</v>
      </c>
      <c r="H21" s="4">
        <f t="shared" si="36"/>
        <v>47.98576517</v>
      </c>
      <c r="I21" s="4">
        <f t="shared" si="36"/>
        <v>1045.02333</v>
      </c>
      <c r="J21" s="4">
        <f t="shared" si="36"/>
        <v>45.55650553</v>
      </c>
      <c r="K21" s="4">
        <f t="shared" si="36"/>
        <v>977.2564509</v>
      </c>
    </row>
    <row r="22">
      <c r="A22" s="9" t="s">
        <v>58</v>
      </c>
      <c r="B22" s="10" t="s">
        <v>49</v>
      </c>
      <c r="C22" s="10" t="s">
        <v>50</v>
      </c>
      <c r="D22" s="10" t="s">
        <v>59</v>
      </c>
      <c r="E22" s="10" t="s">
        <v>60</v>
      </c>
      <c r="F22" s="10" t="s">
        <v>61</v>
      </c>
      <c r="G22" s="10" t="s">
        <v>62</v>
      </c>
      <c r="H22" s="10" t="s">
        <v>63</v>
      </c>
      <c r="I22" s="10" t="s">
        <v>64</v>
      </c>
      <c r="J22" s="10" t="s">
        <v>69</v>
      </c>
      <c r="K22" s="9" t="s">
        <v>65</v>
      </c>
      <c r="L22" s="1" t="s">
        <v>66</v>
      </c>
      <c r="M22" s="1" t="s">
        <v>67</v>
      </c>
      <c r="N22" s="1" t="s">
        <v>68</v>
      </c>
    </row>
    <row r="23">
      <c r="A23" s="1" t="s">
        <v>29</v>
      </c>
      <c r="B23" s="4">
        <f t="shared" ref="B23:B28" si="37">6*(100^2-(SUM(D30:I30)))</f>
        <v>45033.35136</v>
      </c>
      <c r="C23" s="4">
        <f t="shared" ref="C23:C28" si="38">100^2*(6-1)</f>
        <v>50000</v>
      </c>
      <c r="D23" s="4">
        <f t="shared" ref="D23:D28" si="39">(C2/I2)*100</f>
        <v>12.40310078</v>
      </c>
      <c r="E23" s="4">
        <f t="shared" ref="E23:E28" si="40">(D2/I2)*100</f>
        <v>10.07751938</v>
      </c>
      <c r="F23" s="4">
        <f t="shared" ref="F23:F28" si="41">(E2/I2)*100</f>
        <v>14.72868217</v>
      </c>
      <c r="G23" s="4">
        <f t="shared" ref="G23:G28" si="42">(F2/I2)*100</f>
        <v>41.86046512</v>
      </c>
      <c r="H23" s="4">
        <f t="shared" ref="H23:H28" si="43">(G2/I2)*100</f>
        <v>5.426356589</v>
      </c>
      <c r="I23" s="4">
        <f t="shared" ref="I23:I28" si="44">(H2/I2)*100</f>
        <v>15.50387597</v>
      </c>
      <c r="J23" s="6">
        <f t="shared" ref="J23:J28" si="45">SUM(C2:H2)</f>
        <v>129</v>
      </c>
      <c r="K23" s="4">
        <f t="shared" ref="K23:K28" si="46">SUM(D23:I23)</f>
        <v>100</v>
      </c>
      <c r="L23" s="4">
        <f t="shared" ref="L23:L28" si="47">SUM(G23:I23)/100</f>
        <v>0.6279069767</v>
      </c>
      <c r="M23" s="4">
        <f t="shared" ref="M23:M28" si="48">SUM(D23:F23)/100</f>
        <v>0.3720930233</v>
      </c>
      <c r="N23" s="6">
        <f t="shared" ref="N23:N28" si="49">1-(ABS(L23-M23))</f>
        <v>0.7441860465</v>
      </c>
    </row>
    <row r="24">
      <c r="A24" s="1" t="s">
        <v>31</v>
      </c>
      <c r="B24" s="4">
        <f t="shared" si="37"/>
        <v>43446.08432</v>
      </c>
      <c r="C24" s="4">
        <f t="shared" si="38"/>
        <v>50000</v>
      </c>
      <c r="D24" s="4">
        <f t="shared" si="39"/>
        <v>5.882352941</v>
      </c>
      <c r="E24" s="4">
        <f t="shared" si="40"/>
        <v>5.042016807</v>
      </c>
      <c r="F24" s="4">
        <f t="shared" si="41"/>
        <v>15.96638655</v>
      </c>
      <c r="G24" s="4">
        <f t="shared" si="42"/>
        <v>45.37815126</v>
      </c>
      <c r="H24" s="4">
        <f t="shared" si="43"/>
        <v>13.44537815</v>
      </c>
      <c r="I24" s="4">
        <f t="shared" si="44"/>
        <v>14.28571429</v>
      </c>
      <c r="J24" s="6">
        <f t="shared" si="45"/>
        <v>119</v>
      </c>
      <c r="K24" s="4">
        <f t="shared" si="46"/>
        <v>100</v>
      </c>
      <c r="L24" s="4">
        <f t="shared" si="47"/>
        <v>0.731092437</v>
      </c>
      <c r="M24" s="4">
        <f t="shared" si="48"/>
        <v>0.268907563</v>
      </c>
      <c r="N24" s="6">
        <f t="shared" si="49"/>
        <v>0.5378151261</v>
      </c>
    </row>
    <row r="25">
      <c r="A25" s="1" t="s">
        <v>32</v>
      </c>
      <c r="B25" s="4">
        <f t="shared" si="37"/>
        <v>43529.86111</v>
      </c>
      <c r="C25" s="4">
        <f t="shared" si="38"/>
        <v>50000</v>
      </c>
      <c r="D25" s="4">
        <f t="shared" si="39"/>
        <v>14.16666667</v>
      </c>
      <c r="E25" s="4">
        <f t="shared" si="40"/>
        <v>6.666666667</v>
      </c>
      <c r="F25" s="4">
        <f t="shared" si="41"/>
        <v>14.30555556</v>
      </c>
      <c r="G25" s="4">
        <f t="shared" si="42"/>
        <v>45.55555556</v>
      </c>
      <c r="H25" s="4">
        <f t="shared" si="43"/>
        <v>5.555555556</v>
      </c>
      <c r="I25" s="4">
        <f t="shared" si="44"/>
        <v>13.75</v>
      </c>
      <c r="J25" s="6">
        <f t="shared" si="45"/>
        <v>720</v>
      </c>
      <c r="K25" s="4">
        <f t="shared" si="46"/>
        <v>100</v>
      </c>
      <c r="L25" s="4">
        <f t="shared" si="47"/>
        <v>0.6486111111</v>
      </c>
      <c r="M25" s="4">
        <f t="shared" si="48"/>
        <v>0.3513888889</v>
      </c>
      <c r="N25" s="6">
        <f t="shared" si="49"/>
        <v>0.7027777778</v>
      </c>
    </row>
    <row r="26">
      <c r="A26" s="1" t="s">
        <v>35</v>
      </c>
      <c r="B26" s="4">
        <f t="shared" si="37"/>
        <v>44596.63304</v>
      </c>
      <c r="C26" s="4">
        <f t="shared" si="38"/>
        <v>50000</v>
      </c>
      <c r="D26" s="4">
        <f t="shared" si="39"/>
        <v>13.85927505</v>
      </c>
      <c r="E26" s="4">
        <f t="shared" si="40"/>
        <v>4.051172708</v>
      </c>
      <c r="F26" s="4">
        <f t="shared" si="41"/>
        <v>14.4989339</v>
      </c>
      <c r="G26" s="4">
        <f t="shared" si="42"/>
        <v>42.00426439</v>
      </c>
      <c r="H26" s="4">
        <f t="shared" si="43"/>
        <v>7.462686567</v>
      </c>
      <c r="I26" s="4">
        <f t="shared" si="44"/>
        <v>18.12366738</v>
      </c>
      <c r="J26" s="6">
        <f t="shared" si="45"/>
        <v>469</v>
      </c>
      <c r="K26" s="4">
        <f t="shared" si="46"/>
        <v>100</v>
      </c>
      <c r="L26" s="4">
        <f t="shared" si="47"/>
        <v>0.6759061834</v>
      </c>
      <c r="M26" s="4">
        <f t="shared" si="48"/>
        <v>0.3240938166</v>
      </c>
      <c r="N26" s="6">
        <f t="shared" si="49"/>
        <v>0.6481876333</v>
      </c>
    </row>
    <row r="27">
      <c r="A27" s="1" t="s">
        <v>36</v>
      </c>
      <c r="B27" s="4">
        <f t="shared" si="37"/>
        <v>34618.29176</v>
      </c>
      <c r="C27" s="4">
        <f t="shared" si="38"/>
        <v>50000</v>
      </c>
      <c r="D27" s="4">
        <f t="shared" si="39"/>
        <v>2.645502646</v>
      </c>
      <c r="E27" s="4">
        <f t="shared" si="40"/>
        <v>1.058201058</v>
      </c>
      <c r="F27" s="4">
        <f t="shared" si="41"/>
        <v>6.349206349</v>
      </c>
      <c r="G27" s="4">
        <f t="shared" si="42"/>
        <v>59.78835979</v>
      </c>
      <c r="H27" s="4">
        <f t="shared" si="43"/>
        <v>6.349206349</v>
      </c>
      <c r="I27" s="4">
        <f t="shared" si="44"/>
        <v>23.80952381</v>
      </c>
      <c r="J27" s="6">
        <f t="shared" si="45"/>
        <v>189</v>
      </c>
      <c r="K27" s="4">
        <f t="shared" si="46"/>
        <v>100</v>
      </c>
      <c r="L27" s="4">
        <f t="shared" si="47"/>
        <v>0.8994708995</v>
      </c>
      <c r="M27" s="4">
        <f t="shared" si="48"/>
        <v>0.1005291005</v>
      </c>
      <c r="N27" s="6">
        <f t="shared" si="49"/>
        <v>0.2010582011</v>
      </c>
    </row>
    <row r="28">
      <c r="A28" s="1" t="s">
        <v>44</v>
      </c>
      <c r="B28" s="4">
        <f t="shared" si="37"/>
        <v>35784.9511</v>
      </c>
      <c r="C28" s="4">
        <f t="shared" si="38"/>
        <v>50000</v>
      </c>
      <c r="D28" s="4">
        <f t="shared" si="39"/>
        <v>7.518796992</v>
      </c>
      <c r="E28" s="4">
        <f t="shared" si="40"/>
        <v>0.7518796992</v>
      </c>
      <c r="F28" s="4">
        <f t="shared" si="41"/>
        <v>6.015037594</v>
      </c>
      <c r="G28" s="4">
        <f t="shared" si="42"/>
        <v>58.64661654</v>
      </c>
      <c r="H28" s="4">
        <f t="shared" si="43"/>
        <v>5.263157895</v>
      </c>
      <c r="I28" s="4">
        <f t="shared" si="44"/>
        <v>21.80451128</v>
      </c>
      <c r="J28" s="6">
        <f t="shared" si="45"/>
        <v>133</v>
      </c>
      <c r="K28" s="4">
        <f t="shared" si="46"/>
        <v>100</v>
      </c>
      <c r="L28" s="4">
        <f t="shared" si="47"/>
        <v>0.8571428571</v>
      </c>
      <c r="M28" s="4">
        <f t="shared" si="48"/>
        <v>0.1428571429</v>
      </c>
      <c r="N28" s="6">
        <f t="shared" si="49"/>
        <v>0.2857142857</v>
      </c>
    </row>
    <row r="29">
      <c r="D29" s="10" t="s">
        <v>70</v>
      </c>
      <c r="E29" s="10" t="s">
        <v>71</v>
      </c>
      <c r="F29" s="10" t="s">
        <v>72</v>
      </c>
      <c r="G29" s="10" t="s">
        <v>73</v>
      </c>
      <c r="H29" s="10" t="s">
        <v>74</v>
      </c>
      <c r="I29" s="10" t="s">
        <v>75</v>
      </c>
    </row>
    <row r="30">
      <c r="A30" s="4">
        <f>SUM(B2:B7)</f>
        <v>197262</v>
      </c>
      <c r="D30" s="4">
        <f t="shared" ref="D30:I30" si="50">D23^2</f>
        <v>153.8369088</v>
      </c>
      <c r="E30" s="4">
        <f t="shared" si="50"/>
        <v>101.5563969</v>
      </c>
      <c r="F30" s="4">
        <f t="shared" si="50"/>
        <v>216.9340785</v>
      </c>
      <c r="G30" s="4">
        <f t="shared" si="50"/>
        <v>1752.29854</v>
      </c>
      <c r="H30" s="4">
        <f t="shared" si="50"/>
        <v>29.44534583</v>
      </c>
      <c r="I30" s="4">
        <f t="shared" si="50"/>
        <v>240.3701701</v>
      </c>
    </row>
    <row r="31">
      <c r="A31" s="4">
        <f>SUM(P2:P7,I2:I7)</f>
        <v>6359</v>
      </c>
      <c r="D31" s="4">
        <f t="shared" ref="D31:I31" si="51">D24^2</f>
        <v>34.60207612</v>
      </c>
      <c r="E31" s="4">
        <f t="shared" si="51"/>
        <v>25.42193348</v>
      </c>
      <c r="F31" s="4">
        <f t="shared" si="51"/>
        <v>254.9254996</v>
      </c>
      <c r="G31" s="4">
        <f t="shared" si="51"/>
        <v>2059.176612</v>
      </c>
      <c r="H31" s="4">
        <f t="shared" si="51"/>
        <v>180.7781936</v>
      </c>
      <c r="I31" s="4">
        <f t="shared" si="51"/>
        <v>204.0816327</v>
      </c>
    </row>
    <row r="32">
      <c r="D32" s="4">
        <f t="shared" ref="D32:I32" si="52">D25^2</f>
        <v>200.6944444</v>
      </c>
      <c r="E32" s="4">
        <f t="shared" si="52"/>
        <v>44.44444444</v>
      </c>
      <c r="F32" s="4">
        <f t="shared" si="52"/>
        <v>204.6489198</v>
      </c>
      <c r="G32" s="4">
        <f t="shared" si="52"/>
        <v>2075.308642</v>
      </c>
      <c r="H32" s="4">
        <f t="shared" si="52"/>
        <v>30.86419753</v>
      </c>
      <c r="I32" s="4">
        <f t="shared" si="52"/>
        <v>189.0625</v>
      </c>
    </row>
    <row r="33">
      <c r="D33" s="4">
        <f t="shared" ref="D33:I33" si="53">D26^2</f>
        <v>192.079505</v>
      </c>
      <c r="E33" s="4">
        <f t="shared" si="53"/>
        <v>16.41200031</v>
      </c>
      <c r="F33" s="4">
        <f t="shared" si="53"/>
        <v>210.2190843</v>
      </c>
      <c r="G33" s="4">
        <f t="shared" si="53"/>
        <v>1764.358227</v>
      </c>
      <c r="H33" s="4">
        <f t="shared" si="53"/>
        <v>55.6916908</v>
      </c>
      <c r="I33" s="4">
        <f t="shared" si="53"/>
        <v>328.4673192</v>
      </c>
    </row>
    <row r="34">
      <c r="D34" s="4">
        <f t="shared" ref="D34:I34" si="54">D27^2</f>
        <v>6.998684247</v>
      </c>
      <c r="E34" s="4">
        <f t="shared" si="54"/>
        <v>1.11978948</v>
      </c>
      <c r="F34" s="4">
        <f t="shared" si="54"/>
        <v>40.31242126</v>
      </c>
      <c r="G34" s="4">
        <f t="shared" si="54"/>
        <v>3574.647966</v>
      </c>
      <c r="H34" s="4">
        <f t="shared" si="54"/>
        <v>40.31242126</v>
      </c>
      <c r="I34" s="4">
        <f t="shared" si="54"/>
        <v>566.893424</v>
      </c>
    </row>
    <row r="35">
      <c r="D35" s="4">
        <f t="shared" ref="D35:I35" si="55">D28^2</f>
        <v>56.53230821</v>
      </c>
      <c r="E35" s="4">
        <f t="shared" si="55"/>
        <v>0.5653230821</v>
      </c>
      <c r="F35" s="4">
        <f t="shared" si="55"/>
        <v>36.18067726</v>
      </c>
      <c r="G35" s="4">
        <f t="shared" si="55"/>
        <v>3439.425632</v>
      </c>
      <c r="H35" s="4">
        <f t="shared" si="55"/>
        <v>27.70083102</v>
      </c>
      <c r="I35" s="4">
        <f t="shared" si="55"/>
        <v>475.4367121</v>
      </c>
    </row>
    <row r="38">
      <c r="G38" s="13"/>
    </row>
    <row r="39">
      <c r="G39" s="13"/>
    </row>
    <row r="40">
      <c r="G40" s="13"/>
    </row>
    <row r="41">
      <c r="G41" s="13"/>
    </row>
    <row r="42">
      <c r="G42" s="13"/>
    </row>
    <row r="43">
      <c r="G43" s="13"/>
    </row>
    <row r="44">
      <c r="A44" s="14"/>
    </row>
  </sheetData>
  <conditionalFormatting sqref="Q2:Q7 B38:B43">
    <cfRule type="colorScale" priority="1">
      <colorScale>
        <cfvo type="min"/>
        <cfvo type="max"/>
        <color rgb="FF00FF00"/>
        <color rgb="FFFF0000"/>
      </colorScale>
    </cfRule>
  </conditionalFormatting>
  <conditionalFormatting sqref="R2:R7 C38:C43">
    <cfRule type="colorScale" priority="2">
      <colorScale>
        <cfvo type="min"/>
        <cfvo type="max"/>
        <color rgb="FF00FF00"/>
        <color rgb="FFFF0000"/>
      </colorScale>
    </cfRule>
  </conditionalFormatting>
  <conditionalFormatting sqref="S2:S7 D38:D43">
    <cfRule type="colorScale" priority="3">
      <colorScale>
        <cfvo type="min"/>
        <cfvo type="max"/>
        <color rgb="FF00FF00"/>
        <color rgb="FFFF0000"/>
      </colorScale>
    </cfRule>
  </conditionalFormatting>
  <conditionalFormatting sqref="T2:T7 E38:E43">
    <cfRule type="colorScale" priority="4">
      <colorScale>
        <cfvo type="min"/>
        <cfvo type="max"/>
        <color rgb="FF00FF00"/>
        <color rgb="FFFF0000"/>
      </colorScale>
    </cfRule>
  </conditionalFormatting>
  <conditionalFormatting sqref="U2:U7 F38:F43">
    <cfRule type="colorScale" priority="5">
      <colorScale>
        <cfvo type="min"/>
        <cfvo type="max"/>
        <color rgb="FF00FF00"/>
        <color rgb="FFFF0000"/>
      </colorScale>
    </cfRule>
  </conditionalFormatting>
  <conditionalFormatting sqref="W2:W7 H38:H43">
    <cfRule type="colorScale" priority="6">
      <colorScale>
        <cfvo type="min"/>
        <cfvo type="max"/>
        <color rgb="FF00FF00"/>
        <color rgb="FFFF0000"/>
      </colorScale>
    </cfRule>
  </conditionalFormatting>
  <conditionalFormatting sqref="X2:X7 I38:I43">
    <cfRule type="colorScale" priority="7">
      <colorScale>
        <cfvo type="min"/>
        <cfvo type="max"/>
        <color rgb="FF00FF00"/>
        <color rgb="FFFF0000"/>
      </colorScale>
    </cfRule>
  </conditionalFormatting>
  <conditionalFormatting sqref="Y2:Y7 J38:J43">
    <cfRule type="colorScale" priority="8">
      <colorScale>
        <cfvo type="min"/>
        <cfvo type="max"/>
        <color rgb="FF00FF00"/>
        <color rgb="FFFF0000"/>
      </colorScale>
    </cfRule>
  </conditionalFormatting>
  <conditionalFormatting sqref="Z2:Z7 K38:K43">
    <cfRule type="colorScale" priority="9">
      <colorScale>
        <cfvo type="min"/>
        <cfvo type="max"/>
        <color rgb="FF00FF00"/>
        <color rgb="FFFF0000"/>
      </colorScale>
    </cfRule>
  </conditionalFormatting>
  <conditionalFormatting sqref="AA2:AA7 L38:L43">
    <cfRule type="colorScale" priority="10">
      <colorScale>
        <cfvo type="min"/>
        <cfvo type="max"/>
        <color rgb="FF00FF00"/>
        <color rgb="FFFF0000"/>
      </colorScale>
    </cfRule>
  </conditionalFormatting>
  <conditionalFormatting sqref="B45:B50">
    <cfRule type="colorScale" priority="11">
      <colorScale>
        <cfvo type="min"/>
        <cfvo type="max"/>
        <color rgb="FF00FF00"/>
        <color rgb="FFFF0000"/>
      </colorScale>
    </cfRule>
  </conditionalFormatting>
  <conditionalFormatting sqref="C45:C50">
    <cfRule type="colorScale" priority="12">
      <colorScale>
        <cfvo type="min"/>
        <cfvo type="max"/>
        <color rgb="FF00FF00"/>
        <color rgb="FFFF0000"/>
      </colorScale>
    </cfRule>
  </conditionalFormatting>
  <conditionalFormatting sqref="D45:D50">
    <cfRule type="colorScale" priority="13">
      <colorScale>
        <cfvo type="min"/>
        <cfvo type="max"/>
        <color rgb="FF00FF00"/>
        <color rgb="FFFF0000"/>
      </colorScale>
    </cfRule>
  </conditionalFormatting>
  <conditionalFormatting sqref="E45:E50">
    <cfRule type="colorScale" priority="14">
      <colorScale>
        <cfvo type="min"/>
        <cfvo type="max"/>
        <color rgb="FF00FF00"/>
        <color rgb="FFFF0000"/>
      </colorScale>
    </cfRule>
  </conditionalFormatting>
  <conditionalFormatting sqref="F45:F50">
    <cfRule type="colorScale" priority="15">
      <colorScale>
        <cfvo type="min"/>
        <cfvo type="max"/>
        <color rgb="FF00FF00"/>
        <color rgb="FFFF0000"/>
      </colorScale>
    </cfRule>
  </conditionalFormatting>
  <conditionalFormatting sqref="G45:G50">
    <cfRule type="colorScale" priority="16">
      <colorScale>
        <cfvo type="min"/>
        <cfvo type="max"/>
        <color rgb="FF00FF00"/>
        <color rgb="FFFF0000"/>
      </colorScale>
    </cfRule>
  </conditionalFormatting>
  <conditionalFormatting sqref="H45:H50">
    <cfRule type="colorScale" priority="17">
      <colorScale>
        <cfvo type="min"/>
        <cfvo type="max"/>
        <color rgb="FF00FF00"/>
        <color rgb="FFFF0000"/>
      </colorScale>
    </cfRule>
  </conditionalFormatting>
  <conditionalFormatting sqref="I45:I50">
    <cfRule type="colorScale" priority="18">
      <colorScale>
        <cfvo type="min"/>
        <cfvo type="max"/>
        <color rgb="FF00FF00"/>
        <color rgb="FFFF0000"/>
      </colorScale>
    </cfRule>
  </conditionalFormatting>
  <conditionalFormatting sqref="J45:J50">
    <cfRule type="colorScale" priority="19">
      <colorScale>
        <cfvo type="min"/>
        <cfvo type="max"/>
        <color rgb="FF00FF00"/>
        <color rgb="FFFF0000"/>
      </colorScale>
    </cfRule>
  </conditionalFormatting>
  <conditionalFormatting sqref="K45:K50">
    <cfRule type="colorScale" priority="20">
      <colorScale>
        <cfvo type="min"/>
        <cfvo type="max"/>
        <color rgb="FF00FF00"/>
        <color rgb="FFFF0000"/>
      </colorScale>
    </cfRule>
  </conditionalFormatting>
  <conditionalFormatting sqref="L45:L50">
    <cfRule type="colorScale" priority="21">
      <colorScale>
        <cfvo type="min"/>
        <cfvo type="max"/>
        <color rgb="FF00FF00"/>
        <color rgb="FFFF0000"/>
      </colorScale>
    </cfRule>
  </conditionalFormatting>
  <conditionalFormatting sqref="M45:M50">
    <cfRule type="colorScale" priority="22">
      <colorScale>
        <cfvo type="min"/>
        <cfvo type="max"/>
        <color rgb="FF00FF00"/>
        <color rgb="FFFF0000"/>
      </colorScale>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9.71"/>
    <col customWidth="1" min="2" max="2" width="14.71"/>
    <col customWidth="1" min="4" max="4" width="22.86"/>
  </cols>
  <sheetData>
    <row r="1">
      <c r="A1" s="1" t="s">
        <v>1</v>
      </c>
      <c r="B1" s="1" t="s">
        <v>2</v>
      </c>
      <c r="C1" s="1" t="s">
        <v>3</v>
      </c>
      <c r="D1" s="1" t="s">
        <v>4</v>
      </c>
      <c r="E1" s="1" t="s">
        <v>5</v>
      </c>
      <c r="F1" s="1" t="s">
        <v>6</v>
      </c>
      <c r="G1" s="1" t="s">
        <v>7</v>
      </c>
      <c r="H1" s="1" t="s">
        <v>8</v>
      </c>
      <c r="I1" s="2" t="s">
        <v>9</v>
      </c>
      <c r="J1" s="1" t="s">
        <v>10</v>
      </c>
      <c r="K1" s="1" t="s">
        <v>11</v>
      </c>
      <c r="L1" s="1" t="s">
        <v>12</v>
      </c>
      <c r="M1" s="1" t="s">
        <v>13</v>
      </c>
      <c r="N1" s="1" t="s">
        <v>14</v>
      </c>
      <c r="O1" s="1" t="s">
        <v>15</v>
      </c>
      <c r="P1" s="2" t="s">
        <v>16</v>
      </c>
      <c r="Q1" s="1" t="s">
        <v>17</v>
      </c>
      <c r="R1" s="1" t="s">
        <v>18</v>
      </c>
      <c r="S1" s="1" t="s">
        <v>19</v>
      </c>
      <c r="T1" s="1" t="s">
        <v>20</v>
      </c>
      <c r="U1" s="1" t="s">
        <v>21</v>
      </c>
      <c r="V1" s="1" t="s">
        <v>22</v>
      </c>
      <c r="W1" s="1" t="s">
        <v>23</v>
      </c>
      <c r="X1" s="1" t="s">
        <v>24</v>
      </c>
      <c r="Y1" s="1" t="s">
        <v>25</v>
      </c>
      <c r="Z1" s="1" t="s">
        <v>26</v>
      </c>
      <c r="AA1" s="1" t="s">
        <v>27</v>
      </c>
    </row>
    <row r="2">
      <c r="A2" s="1" t="s">
        <v>28</v>
      </c>
      <c r="B2" s="1">
        <v>32965.0</v>
      </c>
      <c r="C2" s="1">
        <v>23.0</v>
      </c>
      <c r="D2" s="1">
        <v>19.0</v>
      </c>
      <c r="E2" s="1">
        <v>38.0</v>
      </c>
      <c r="F2" s="1">
        <v>108.0</v>
      </c>
      <c r="G2" s="1">
        <v>23.0</v>
      </c>
      <c r="H2" s="1">
        <v>37.0</v>
      </c>
      <c r="I2" s="4">
        <f t="shared" ref="I2:I4" si="1">SUM(C2:H2)</f>
        <v>248</v>
      </c>
      <c r="J2" s="1">
        <v>123.0</v>
      </c>
      <c r="K2" s="1">
        <v>18.0</v>
      </c>
      <c r="L2" s="1">
        <v>100.0</v>
      </c>
      <c r="M2" s="1">
        <v>284.0</v>
      </c>
      <c r="N2" s="1">
        <v>36.0</v>
      </c>
      <c r="O2" s="1">
        <v>166.0</v>
      </c>
      <c r="P2" s="4">
        <f t="shared" ref="P2:P4" si="2">SUM(J2:O2)</f>
        <v>727</v>
      </c>
      <c r="Q2" s="1">
        <v>0.3548</v>
      </c>
      <c r="R2" s="1">
        <v>0.1613</v>
      </c>
      <c r="S2" s="4">
        <f t="shared" ref="S2:S4" si="3">1-(B14/C14)</f>
        <v>0.1101456816</v>
      </c>
      <c r="T2" s="6">
        <f t="shared" ref="T2:T4" si="4">1-(ABS(Q6-R6))</f>
        <v>0.9097435897</v>
      </c>
      <c r="U2" s="6">
        <f t="shared" ref="U2:U4" si="5">1-ABS(S6-T6)</f>
        <v>0.7158974359</v>
      </c>
      <c r="V2" s="1" t="s">
        <v>30</v>
      </c>
      <c r="W2" s="1">
        <v>0.337</v>
      </c>
      <c r="X2" s="1">
        <v>0.16</v>
      </c>
      <c r="Y2" s="4">
        <f t="shared" ref="Y2:Y4" si="6">1-(D10/E10)</f>
        <v>0.1064225426</v>
      </c>
      <c r="Z2" s="4">
        <f t="shared" ref="Z2:Z4" si="7">I2/B10</f>
        <v>0.2543589744</v>
      </c>
      <c r="AA2" s="4">
        <f t="shared" ref="AA2:AA4" si="8">1-(Y2*Z2)</f>
        <v>0.9729304712</v>
      </c>
    </row>
    <row r="3">
      <c r="A3" s="1" t="s">
        <v>33</v>
      </c>
      <c r="B3" s="1">
        <v>110764.0</v>
      </c>
      <c r="C3" s="1">
        <v>167.0</v>
      </c>
      <c r="D3" s="1">
        <v>67.0</v>
      </c>
      <c r="E3" s="1">
        <v>171.0</v>
      </c>
      <c r="F3" s="1">
        <v>525.0</v>
      </c>
      <c r="G3" s="1">
        <v>75.0</v>
      </c>
      <c r="H3" s="1">
        <v>184.0</v>
      </c>
      <c r="I3" s="4">
        <f t="shared" si="1"/>
        <v>1189</v>
      </c>
      <c r="J3" s="1">
        <v>545.0</v>
      </c>
      <c r="K3" s="1">
        <v>68.0</v>
      </c>
      <c r="L3" s="1">
        <v>333.0</v>
      </c>
      <c r="M3" s="1">
        <v>1090.0</v>
      </c>
      <c r="N3" s="1">
        <v>61.0</v>
      </c>
      <c r="O3" s="1">
        <v>433.0</v>
      </c>
      <c r="P3" s="4">
        <f t="shared" si="2"/>
        <v>2530</v>
      </c>
      <c r="Q3" s="1">
        <v>0.3188</v>
      </c>
      <c r="R3" s="1">
        <v>0.118</v>
      </c>
      <c r="S3" s="4">
        <f t="shared" si="3"/>
        <v>0.1197731377</v>
      </c>
      <c r="T3" s="6">
        <f t="shared" si="4"/>
        <v>0.8980908846</v>
      </c>
      <c r="U3" s="6">
        <f t="shared" si="5"/>
        <v>0.7147082549</v>
      </c>
      <c r="V3" s="1" t="s">
        <v>30</v>
      </c>
      <c r="W3" s="1">
        <v>0.2522</v>
      </c>
      <c r="X3" s="1">
        <v>0.0536</v>
      </c>
      <c r="Y3" s="4">
        <f t="shared" si="6"/>
        <v>0.1359242607</v>
      </c>
      <c r="Z3" s="4">
        <f t="shared" si="7"/>
        <v>0.3197095994</v>
      </c>
      <c r="AA3" s="4">
        <f t="shared" si="8"/>
        <v>0.9565437091</v>
      </c>
    </row>
    <row r="4">
      <c r="A4" s="1" t="s">
        <v>34</v>
      </c>
      <c r="B4" s="1">
        <v>53533.0</v>
      </c>
      <c r="C4" s="1">
        <v>15.0</v>
      </c>
      <c r="D4" s="1">
        <v>3.0</v>
      </c>
      <c r="E4" s="1">
        <v>20.0</v>
      </c>
      <c r="F4" s="1">
        <v>191.0</v>
      </c>
      <c r="G4" s="1">
        <v>19.0</v>
      </c>
      <c r="H4" s="1">
        <v>74.0</v>
      </c>
      <c r="I4" s="4">
        <f t="shared" si="1"/>
        <v>322</v>
      </c>
      <c r="J4" s="1">
        <v>327.0</v>
      </c>
      <c r="K4" s="1">
        <v>28.0</v>
      </c>
      <c r="L4" s="1">
        <v>119.0</v>
      </c>
      <c r="M4" s="1">
        <v>427.0</v>
      </c>
      <c r="N4" s="1">
        <v>74.0</v>
      </c>
      <c r="O4" s="1">
        <v>368.0</v>
      </c>
      <c r="P4" s="4">
        <f t="shared" si="2"/>
        <v>1343</v>
      </c>
      <c r="Q4" s="1">
        <v>0.764</v>
      </c>
      <c r="R4" s="1">
        <v>0.3934</v>
      </c>
      <c r="S4" s="4">
        <f t="shared" si="3"/>
        <v>0.297110451</v>
      </c>
      <c r="T4" s="6">
        <f t="shared" si="4"/>
        <v>0.8522522523</v>
      </c>
      <c r="U4" s="6">
        <f t="shared" si="5"/>
        <v>0.9417417417</v>
      </c>
      <c r="V4" s="1" t="s">
        <v>30</v>
      </c>
      <c r="W4" s="1">
        <v>0.2941</v>
      </c>
      <c r="X4" s="1">
        <v>0.1298</v>
      </c>
      <c r="Y4" s="4">
        <f t="shared" si="6"/>
        <v>0.09613500188</v>
      </c>
      <c r="Z4" s="4">
        <f t="shared" si="7"/>
        <v>0.1933933934</v>
      </c>
      <c r="AA4" s="4">
        <f t="shared" si="8"/>
        <v>0.9814081258</v>
      </c>
    </row>
    <row r="5">
      <c r="B5" s="1" t="s">
        <v>37</v>
      </c>
      <c r="C5" s="1" t="s">
        <v>3</v>
      </c>
      <c r="D5" s="1" t="s">
        <v>4</v>
      </c>
      <c r="E5" s="1" t="s">
        <v>5</v>
      </c>
      <c r="F5" s="1" t="s">
        <v>6</v>
      </c>
      <c r="G5" s="1" t="s">
        <v>7</v>
      </c>
      <c r="H5" s="1" t="s">
        <v>8</v>
      </c>
      <c r="I5" s="2" t="s">
        <v>38</v>
      </c>
      <c r="J5" s="1" t="s">
        <v>10</v>
      </c>
      <c r="K5" s="1" t="s">
        <v>11</v>
      </c>
      <c r="L5" s="1" t="s">
        <v>12</v>
      </c>
      <c r="M5" s="1" t="s">
        <v>13</v>
      </c>
      <c r="N5" s="1" t="s">
        <v>14</v>
      </c>
      <c r="O5" s="1" t="s">
        <v>15</v>
      </c>
      <c r="P5" s="2" t="s">
        <v>39</v>
      </c>
      <c r="Q5" s="7" t="s">
        <v>40</v>
      </c>
      <c r="R5" s="7" t="s">
        <v>41</v>
      </c>
      <c r="S5" s="7" t="s">
        <v>42</v>
      </c>
      <c r="T5" s="7" t="s">
        <v>43</v>
      </c>
    </row>
    <row r="6">
      <c r="A6" s="1" t="s">
        <v>28</v>
      </c>
      <c r="C6" s="4">
        <f t="shared" ref="C6:H6" si="9">(C2/$B$10)*100</f>
        <v>2.358974359</v>
      </c>
      <c r="D6" s="4">
        <f t="shared" si="9"/>
        <v>1.948717949</v>
      </c>
      <c r="E6" s="4">
        <f t="shared" si="9"/>
        <v>3.897435897</v>
      </c>
      <c r="F6" s="4">
        <f t="shared" si="9"/>
        <v>11.07692308</v>
      </c>
      <c r="G6" s="4">
        <f t="shared" si="9"/>
        <v>2.358974359</v>
      </c>
      <c r="H6" s="4">
        <f t="shared" si="9"/>
        <v>3.794871795</v>
      </c>
      <c r="I6" s="4">
        <f t="shared" ref="I6:I8" si="12">SUM(C6:H6)</f>
        <v>25.43589744</v>
      </c>
      <c r="J6" s="4">
        <f t="shared" ref="J6:O6" si="10">(J2/$B$10)*100</f>
        <v>12.61538462</v>
      </c>
      <c r="K6" s="4">
        <f t="shared" si="10"/>
        <v>1.846153846</v>
      </c>
      <c r="L6" s="4">
        <f t="shared" si="10"/>
        <v>10.25641026</v>
      </c>
      <c r="M6" s="4">
        <f t="shared" si="10"/>
        <v>29.12820513</v>
      </c>
      <c r="N6" s="4">
        <f t="shared" si="10"/>
        <v>3.692307692</v>
      </c>
      <c r="O6" s="4">
        <f t="shared" si="10"/>
        <v>17.02564103</v>
      </c>
      <c r="P6" s="4">
        <f t="shared" ref="P6:P8" si="14">SUM(J6:O6)</f>
        <v>74.56410256</v>
      </c>
      <c r="Q6" s="4">
        <f t="shared" ref="Q6:Q8" si="15">SUM(F6:H6)/100</f>
        <v>0.1723076923</v>
      </c>
      <c r="R6" s="4">
        <f t="shared" ref="R6:R8" si="16">SUM(C6:E6)/100</f>
        <v>0.08205128205</v>
      </c>
      <c r="S6" s="4">
        <f t="shared" ref="S6:S8" si="17">SUM(D6,E6,F6,G6,K6,L6,M6,N6)/100</f>
        <v>0.6420512821</v>
      </c>
      <c r="T6" s="4">
        <f t="shared" ref="T6:T8" si="18">SUM(C6,H6,J6,O6)/100</f>
        <v>0.3579487179</v>
      </c>
    </row>
    <row r="7">
      <c r="A7" s="1" t="s">
        <v>33</v>
      </c>
      <c r="C7" s="4">
        <f t="shared" ref="C7:H7" si="11">(C3/$B$11)*100</f>
        <v>4.490454423</v>
      </c>
      <c r="D7" s="4">
        <f t="shared" si="11"/>
        <v>1.801559559</v>
      </c>
      <c r="E7" s="4">
        <f t="shared" si="11"/>
        <v>4.598010218</v>
      </c>
      <c r="F7" s="4">
        <f t="shared" si="11"/>
        <v>14.11669804</v>
      </c>
      <c r="G7" s="4">
        <f t="shared" si="11"/>
        <v>2.016671148</v>
      </c>
      <c r="H7" s="4">
        <f t="shared" si="11"/>
        <v>4.94756655</v>
      </c>
      <c r="I7" s="4">
        <f t="shared" si="12"/>
        <v>31.97095994</v>
      </c>
      <c r="J7" s="4">
        <f t="shared" ref="J7:O7" si="13">(J3/$B$11)*100</f>
        <v>14.65447701</v>
      </c>
      <c r="K7" s="4">
        <f t="shared" si="13"/>
        <v>1.828448508</v>
      </c>
      <c r="L7" s="4">
        <f t="shared" si="13"/>
        <v>8.954019898</v>
      </c>
      <c r="M7" s="4">
        <f t="shared" si="13"/>
        <v>29.30895402</v>
      </c>
      <c r="N7" s="4">
        <f t="shared" si="13"/>
        <v>1.640225867</v>
      </c>
      <c r="O7" s="4">
        <f t="shared" si="13"/>
        <v>11.64291476</v>
      </c>
      <c r="P7" s="4">
        <f t="shared" si="14"/>
        <v>68.02904006</v>
      </c>
      <c r="Q7" s="4">
        <f t="shared" si="15"/>
        <v>0.2108093574</v>
      </c>
      <c r="R7" s="4">
        <f t="shared" si="16"/>
        <v>0.108900242</v>
      </c>
      <c r="S7" s="4">
        <f t="shared" si="17"/>
        <v>0.6426458725</v>
      </c>
      <c r="T7" s="4">
        <f t="shared" si="18"/>
        <v>0.3573541275</v>
      </c>
    </row>
    <row r="8">
      <c r="A8" s="1" t="s">
        <v>34</v>
      </c>
      <c r="C8" s="4">
        <f t="shared" ref="C8:H8" si="19">(C4/$B$12)*100</f>
        <v>0.9009009009</v>
      </c>
      <c r="D8" s="4">
        <f t="shared" si="19"/>
        <v>0.1801801802</v>
      </c>
      <c r="E8" s="4">
        <f t="shared" si="19"/>
        <v>1.201201201</v>
      </c>
      <c r="F8" s="4">
        <f t="shared" si="19"/>
        <v>11.47147147</v>
      </c>
      <c r="G8" s="4">
        <f t="shared" si="19"/>
        <v>1.141141141</v>
      </c>
      <c r="H8" s="4">
        <f t="shared" si="19"/>
        <v>4.444444444</v>
      </c>
      <c r="I8" s="4">
        <f t="shared" si="12"/>
        <v>19.33933934</v>
      </c>
      <c r="J8" s="4">
        <f t="shared" ref="J8:O8" si="20">(J4/$B$12)*100</f>
        <v>19.63963964</v>
      </c>
      <c r="K8" s="4">
        <f t="shared" si="20"/>
        <v>1.681681682</v>
      </c>
      <c r="L8" s="4">
        <f t="shared" si="20"/>
        <v>7.147147147</v>
      </c>
      <c r="M8" s="4">
        <f t="shared" si="20"/>
        <v>25.64564565</v>
      </c>
      <c r="N8" s="4">
        <f t="shared" si="20"/>
        <v>4.444444444</v>
      </c>
      <c r="O8" s="4">
        <f t="shared" si="20"/>
        <v>22.1021021</v>
      </c>
      <c r="P8" s="4">
        <f t="shared" si="14"/>
        <v>80.66066066</v>
      </c>
      <c r="Q8" s="4">
        <f t="shared" si="15"/>
        <v>0.1705705706</v>
      </c>
      <c r="R8" s="4">
        <f t="shared" si="16"/>
        <v>0.02282282282</v>
      </c>
      <c r="S8" s="4">
        <f t="shared" si="17"/>
        <v>0.5291291291</v>
      </c>
      <c r="T8" s="4">
        <f t="shared" si="18"/>
        <v>0.4708708709</v>
      </c>
    </row>
    <row r="9">
      <c r="A9" s="1" t="s">
        <v>46</v>
      </c>
      <c r="B9" s="1" t="s">
        <v>47</v>
      </c>
      <c r="C9" s="1" t="s">
        <v>48</v>
      </c>
      <c r="D9" s="1" t="s">
        <v>49</v>
      </c>
      <c r="E9" s="1" t="s">
        <v>50</v>
      </c>
      <c r="F9" s="1" t="s">
        <v>51</v>
      </c>
      <c r="G9" s="1" t="s">
        <v>52</v>
      </c>
      <c r="H9" s="1" t="s">
        <v>53</v>
      </c>
      <c r="I9" s="1" t="s">
        <v>54</v>
      </c>
      <c r="J9" s="1" t="s">
        <v>55</v>
      </c>
      <c r="K9" s="1" t="s">
        <v>56</v>
      </c>
    </row>
    <row r="10">
      <c r="A10" s="1" t="s">
        <v>28</v>
      </c>
      <c r="B10" s="4">
        <f t="shared" ref="B10:B12" si="22">I2+P2</f>
        <v>975</v>
      </c>
      <c r="C10" s="4">
        <f t="shared" ref="C10:C12" si="23">SUM(P6+I6)</f>
        <v>100</v>
      </c>
      <c r="D10" s="6">
        <f t="shared" ref="D10:D12" si="24">6*(10000-(SUM(F10:Q10)))</f>
        <v>44678.87287</v>
      </c>
      <c r="E10" s="4">
        <f t="shared" ref="E10:E12" si="25">100^2*(6-1)</f>
        <v>50000</v>
      </c>
      <c r="F10" s="4">
        <f t="shared" ref="F10:K10" si="21">((J2/$P2)*100)^2</f>
        <v>286.2473015</v>
      </c>
      <c r="G10" s="4">
        <f t="shared" si="21"/>
        <v>6.130221804</v>
      </c>
      <c r="H10" s="4">
        <f t="shared" si="21"/>
        <v>189.2043767</v>
      </c>
      <c r="I10" s="4">
        <f t="shared" si="21"/>
        <v>1526.046821</v>
      </c>
      <c r="J10" s="4">
        <f t="shared" si="21"/>
        <v>24.52088722</v>
      </c>
      <c r="K10" s="4">
        <f t="shared" si="21"/>
        <v>521.3715804</v>
      </c>
    </row>
    <row r="11">
      <c r="A11" s="1" t="s">
        <v>33</v>
      </c>
      <c r="B11" s="4">
        <f t="shared" si="22"/>
        <v>3719</v>
      </c>
      <c r="C11" s="4">
        <f t="shared" si="23"/>
        <v>100</v>
      </c>
      <c r="D11" s="6">
        <f t="shared" si="24"/>
        <v>43203.78697</v>
      </c>
      <c r="E11" s="4">
        <f t="shared" si="25"/>
        <v>50000</v>
      </c>
      <c r="F11" s="4">
        <f t="shared" ref="F11:K11" si="26">((J3/$P3)*100)^2</f>
        <v>464.0363074</v>
      </c>
      <c r="G11" s="4">
        <f t="shared" si="26"/>
        <v>7.223984127</v>
      </c>
      <c r="H11" s="4">
        <f t="shared" si="26"/>
        <v>173.2397007</v>
      </c>
      <c r="I11" s="4">
        <f t="shared" si="26"/>
        <v>1856.14523</v>
      </c>
      <c r="J11" s="4">
        <f t="shared" si="26"/>
        <v>5.813245012</v>
      </c>
      <c r="K11" s="4">
        <f t="shared" si="26"/>
        <v>292.910372</v>
      </c>
    </row>
    <row r="12">
      <c r="A12" s="1" t="s">
        <v>34</v>
      </c>
      <c r="B12" s="4">
        <f t="shared" si="22"/>
        <v>1665</v>
      </c>
      <c r="C12" s="4">
        <f t="shared" si="23"/>
        <v>100</v>
      </c>
      <c r="D12" s="6">
        <f t="shared" si="24"/>
        <v>45193.24991</v>
      </c>
      <c r="E12" s="4">
        <f t="shared" si="25"/>
        <v>50000</v>
      </c>
      <c r="F12" s="4">
        <f t="shared" ref="F12:K12" si="27">((J4/$P4)*100)^2</f>
        <v>592.848165</v>
      </c>
      <c r="G12" s="4">
        <f t="shared" si="27"/>
        <v>4.34674374</v>
      </c>
      <c r="H12" s="4">
        <f t="shared" si="27"/>
        <v>78.5130588</v>
      </c>
      <c r="I12" s="4">
        <f t="shared" si="27"/>
        <v>1010.889591</v>
      </c>
      <c r="J12" s="4">
        <f t="shared" si="27"/>
        <v>30.36067439</v>
      </c>
      <c r="K12" s="4">
        <f t="shared" si="27"/>
        <v>750.8334493</v>
      </c>
    </row>
    <row r="13">
      <c r="A13" s="9" t="s">
        <v>58</v>
      </c>
      <c r="B13" s="10" t="s">
        <v>49</v>
      </c>
      <c r="C13" s="10" t="s">
        <v>50</v>
      </c>
      <c r="D13" s="10" t="s">
        <v>59</v>
      </c>
      <c r="E13" s="10" t="s">
        <v>60</v>
      </c>
      <c r="F13" s="10" t="s">
        <v>61</v>
      </c>
      <c r="G13" s="10" t="s">
        <v>62</v>
      </c>
      <c r="H13" s="10" t="s">
        <v>63</v>
      </c>
      <c r="I13" s="10" t="s">
        <v>64</v>
      </c>
      <c r="J13" s="9" t="s">
        <v>65</v>
      </c>
      <c r="K13" s="1" t="s">
        <v>66</v>
      </c>
      <c r="L13" s="1" t="s">
        <v>67</v>
      </c>
      <c r="M13" s="1" t="s">
        <v>68</v>
      </c>
    </row>
    <row r="14">
      <c r="A14" s="1" t="s">
        <v>28</v>
      </c>
      <c r="B14" s="11">
        <f t="shared" ref="B14:B16" si="29">6*(100^2-(SUM(D18:I18)))</f>
        <v>44492.71592</v>
      </c>
      <c r="C14" s="4">
        <f t="shared" ref="C14:C16" si="30">100^2*(6-1)</f>
        <v>50000</v>
      </c>
      <c r="D14" s="4">
        <f t="shared" ref="D14:I14" si="28">(C2/$I2)*100</f>
        <v>9.274193548</v>
      </c>
      <c r="E14" s="4">
        <f t="shared" si="28"/>
        <v>7.661290323</v>
      </c>
      <c r="F14" s="4">
        <f t="shared" si="28"/>
        <v>15.32258065</v>
      </c>
      <c r="G14" s="4">
        <f t="shared" si="28"/>
        <v>43.5483871</v>
      </c>
      <c r="H14" s="4">
        <f t="shared" si="28"/>
        <v>9.274193548</v>
      </c>
      <c r="I14" s="4">
        <f t="shared" si="28"/>
        <v>14.91935484</v>
      </c>
      <c r="J14" s="4">
        <f t="shared" ref="J14:J16" si="32">SUM(D14:I14)</f>
        <v>100</v>
      </c>
      <c r="K14" s="4">
        <f t="shared" ref="K14:K16" si="33">SUM(G14:I14)/100</f>
        <v>0.6774193548</v>
      </c>
      <c r="L14" s="4">
        <f t="shared" ref="L14:L16" si="34">SUM(D14:F14)/100</f>
        <v>0.3225806452</v>
      </c>
      <c r="M14" s="6">
        <f t="shared" ref="M14:M16" si="35">1-(ABS(K14-L14))</f>
        <v>0.6451612903</v>
      </c>
    </row>
    <row r="15">
      <c r="A15" s="1" t="s">
        <v>33</v>
      </c>
      <c r="B15" s="11">
        <f t="shared" si="29"/>
        <v>44011.34312</v>
      </c>
      <c r="C15" s="4">
        <f t="shared" si="30"/>
        <v>50000</v>
      </c>
      <c r="D15" s="4">
        <f t="shared" ref="D15:I15" si="31">(C3/$I3)*100</f>
        <v>14.04541632</v>
      </c>
      <c r="E15" s="4">
        <f t="shared" si="31"/>
        <v>5.634987384</v>
      </c>
      <c r="F15" s="4">
        <f t="shared" si="31"/>
        <v>14.38183347</v>
      </c>
      <c r="G15" s="4">
        <f t="shared" si="31"/>
        <v>44.15475189</v>
      </c>
      <c r="H15" s="4">
        <f t="shared" si="31"/>
        <v>6.307821699</v>
      </c>
      <c r="I15" s="4">
        <f t="shared" si="31"/>
        <v>15.47518923</v>
      </c>
      <c r="J15" s="4">
        <f t="shared" si="32"/>
        <v>100</v>
      </c>
      <c r="K15" s="4">
        <f t="shared" si="33"/>
        <v>0.6593776283</v>
      </c>
      <c r="L15" s="4">
        <f t="shared" si="34"/>
        <v>0.3406223717</v>
      </c>
      <c r="M15" s="6">
        <f t="shared" si="35"/>
        <v>0.6812447435</v>
      </c>
    </row>
    <row r="16">
      <c r="A16" s="1" t="s">
        <v>34</v>
      </c>
      <c r="B16" s="11">
        <f t="shared" si="29"/>
        <v>35144.47745</v>
      </c>
      <c r="C16" s="4">
        <f t="shared" si="30"/>
        <v>50000</v>
      </c>
      <c r="D16" s="4">
        <f t="shared" ref="D16:I16" si="36">(C4/$I4)*100</f>
        <v>4.658385093</v>
      </c>
      <c r="E16" s="4">
        <f t="shared" si="36"/>
        <v>0.9316770186</v>
      </c>
      <c r="F16" s="4">
        <f t="shared" si="36"/>
        <v>6.211180124</v>
      </c>
      <c r="G16" s="4">
        <f t="shared" si="36"/>
        <v>59.31677019</v>
      </c>
      <c r="H16" s="4">
        <f t="shared" si="36"/>
        <v>5.900621118</v>
      </c>
      <c r="I16" s="4">
        <f t="shared" si="36"/>
        <v>22.98136646</v>
      </c>
      <c r="J16" s="4">
        <f t="shared" si="32"/>
        <v>100</v>
      </c>
      <c r="K16" s="4">
        <f t="shared" si="33"/>
        <v>0.8819875776</v>
      </c>
      <c r="L16" s="4">
        <f t="shared" si="34"/>
        <v>0.1180124224</v>
      </c>
      <c r="M16" s="6">
        <f t="shared" si="35"/>
        <v>0.2360248447</v>
      </c>
    </row>
    <row r="17">
      <c r="D17" s="12" t="s">
        <v>51</v>
      </c>
      <c r="E17" s="12" t="s">
        <v>52</v>
      </c>
      <c r="F17" s="12" t="s">
        <v>53</v>
      </c>
      <c r="G17" s="12" t="s">
        <v>54</v>
      </c>
      <c r="H17" s="12" t="s">
        <v>55</v>
      </c>
      <c r="I17" s="12" t="s">
        <v>56</v>
      </c>
    </row>
    <row r="18">
      <c r="D18" s="4">
        <f t="shared" ref="D18:I18" si="37">D14^2</f>
        <v>86.01066597</v>
      </c>
      <c r="E18" s="4">
        <f t="shared" si="37"/>
        <v>58.69536941</v>
      </c>
      <c r="F18" s="4">
        <f t="shared" si="37"/>
        <v>234.7814776</v>
      </c>
      <c r="G18" s="4">
        <f t="shared" si="37"/>
        <v>1896.462019</v>
      </c>
      <c r="H18" s="4">
        <f t="shared" si="37"/>
        <v>86.01066597</v>
      </c>
      <c r="I18" s="4">
        <f t="shared" si="37"/>
        <v>222.5871488</v>
      </c>
    </row>
    <row r="19">
      <c r="D19" s="4">
        <f t="shared" ref="D19:I19" si="38">D15^2</f>
        <v>197.2737195</v>
      </c>
      <c r="E19" s="4">
        <f t="shared" si="38"/>
        <v>31.75308282</v>
      </c>
      <c r="F19" s="4">
        <f t="shared" si="38"/>
        <v>206.8371341</v>
      </c>
      <c r="G19" s="4">
        <f t="shared" si="38"/>
        <v>1949.642115</v>
      </c>
      <c r="H19" s="4">
        <f t="shared" si="38"/>
        <v>39.78861459</v>
      </c>
      <c r="I19" s="4">
        <f t="shared" si="38"/>
        <v>239.4814818</v>
      </c>
    </row>
    <row r="20">
      <c r="D20" s="4">
        <f t="shared" ref="D20:I20" si="39">D16^2</f>
        <v>21.70055168</v>
      </c>
      <c r="E20" s="4">
        <f t="shared" si="39"/>
        <v>0.868022067</v>
      </c>
      <c r="F20" s="4">
        <f t="shared" si="39"/>
        <v>38.57875854</v>
      </c>
      <c r="G20" s="4">
        <f t="shared" si="39"/>
        <v>3518.479225</v>
      </c>
      <c r="H20" s="4">
        <f t="shared" si="39"/>
        <v>34.81732958</v>
      </c>
      <c r="I20" s="4">
        <f t="shared" si="39"/>
        <v>528.1432044</v>
      </c>
    </row>
  </sheetData>
  <conditionalFormatting sqref="Q2:Q4">
    <cfRule type="colorScale" priority="1">
      <colorScale>
        <cfvo type="min"/>
        <cfvo type="max"/>
        <color rgb="FF00FF00"/>
        <color rgb="FFFF0000"/>
      </colorScale>
    </cfRule>
  </conditionalFormatting>
  <conditionalFormatting sqref="R2:R4">
    <cfRule type="colorScale" priority="2">
      <colorScale>
        <cfvo type="min"/>
        <cfvo type="max"/>
        <color rgb="FF00FF00"/>
        <color rgb="FFFF0000"/>
      </colorScale>
    </cfRule>
  </conditionalFormatting>
  <conditionalFormatting sqref="S2:S4">
    <cfRule type="colorScale" priority="3">
      <colorScale>
        <cfvo type="min"/>
        <cfvo type="max"/>
        <color rgb="FF00FF00"/>
        <color rgb="FFFF0000"/>
      </colorScale>
    </cfRule>
  </conditionalFormatting>
  <conditionalFormatting sqref="T2:T4">
    <cfRule type="colorScale" priority="4">
      <colorScale>
        <cfvo type="min"/>
        <cfvo type="max"/>
        <color rgb="FF00FF00"/>
        <color rgb="FFFF0000"/>
      </colorScale>
    </cfRule>
  </conditionalFormatting>
  <conditionalFormatting sqref="U2:U4">
    <cfRule type="colorScale" priority="5">
      <colorScale>
        <cfvo type="min"/>
        <cfvo type="max"/>
        <color rgb="FF00FF00"/>
        <color rgb="FFFF0000"/>
      </colorScale>
    </cfRule>
  </conditionalFormatting>
  <conditionalFormatting sqref="W2:W4">
    <cfRule type="colorScale" priority="6">
      <colorScale>
        <cfvo type="min"/>
        <cfvo type="max"/>
        <color rgb="FF00FF00"/>
        <color rgb="FFFF0000"/>
      </colorScale>
    </cfRule>
  </conditionalFormatting>
  <conditionalFormatting sqref="X2:X4">
    <cfRule type="colorScale" priority="7">
      <colorScale>
        <cfvo type="min"/>
        <cfvo type="max"/>
        <color rgb="FF00FF00"/>
        <color rgb="FFFF0000"/>
      </colorScale>
    </cfRule>
  </conditionalFormatting>
  <conditionalFormatting sqref="Y2:Y4">
    <cfRule type="colorScale" priority="8">
      <colorScale>
        <cfvo type="min"/>
        <cfvo type="max"/>
        <color rgb="FF00FF00"/>
        <color rgb="FFFF0000"/>
      </colorScale>
    </cfRule>
  </conditionalFormatting>
  <conditionalFormatting sqref="Z2:Z4">
    <cfRule type="colorScale" priority="9">
      <colorScale>
        <cfvo type="min"/>
        <cfvo type="max"/>
        <color rgb="FF00FF00"/>
        <color rgb="FFFF0000"/>
      </colorScale>
    </cfRule>
  </conditionalFormatting>
  <conditionalFormatting sqref="AA2:AA4">
    <cfRule type="colorScale" priority="10">
      <colorScale>
        <cfvo type="min"/>
        <cfvo type="max"/>
        <color rgb="FF00FF00"/>
        <color rgb="FFFF0000"/>
      </colorScale>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9.29"/>
    <col customWidth="1" min="16" max="16" width="13.57"/>
    <col customWidth="1" min="17" max="17" width="16.57"/>
    <col customWidth="1" min="18" max="18" width="15.29"/>
  </cols>
  <sheetData>
    <row r="1">
      <c r="A1" s="1" t="s">
        <v>76</v>
      </c>
      <c r="B1" s="15" t="s">
        <v>17</v>
      </c>
      <c r="C1" s="15" t="s">
        <v>18</v>
      </c>
      <c r="D1" s="15" t="s">
        <v>19</v>
      </c>
      <c r="E1" s="15" t="s">
        <v>20</v>
      </c>
      <c r="F1" s="15" t="s">
        <v>21</v>
      </c>
      <c r="G1" s="15" t="s">
        <v>22</v>
      </c>
      <c r="H1" s="15" t="s">
        <v>23</v>
      </c>
      <c r="I1" s="15" t="s">
        <v>24</v>
      </c>
      <c r="J1" s="15" t="s">
        <v>25</v>
      </c>
      <c r="K1" s="15" t="s">
        <v>26</v>
      </c>
      <c r="L1" s="15" t="s">
        <v>27</v>
      </c>
      <c r="M1" s="1" t="s">
        <v>77</v>
      </c>
      <c r="O1" s="1" t="s">
        <v>17</v>
      </c>
      <c r="P1" s="1" t="s">
        <v>18</v>
      </c>
      <c r="Q1" s="1" t="s">
        <v>78</v>
      </c>
      <c r="R1" s="1" t="s">
        <v>79</v>
      </c>
      <c r="S1" s="1" t="s">
        <v>80</v>
      </c>
      <c r="T1" s="1" t="s">
        <v>81</v>
      </c>
      <c r="U1" s="1" t="s">
        <v>82</v>
      </c>
      <c r="V1" s="1" t="s">
        <v>83</v>
      </c>
      <c r="W1" s="1" t="s">
        <v>84</v>
      </c>
      <c r="X1" s="1" t="s">
        <v>85</v>
      </c>
      <c r="Y1" s="1" t="s">
        <v>86</v>
      </c>
      <c r="Z1" s="1" t="s">
        <v>23</v>
      </c>
      <c r="AA1" s="1" t="s">
        <v>24</v>
      </c>
      <c r="AB1" s="1" t="s">
        <v>87</v>
      </c>
      <c r="AC1" s="1" t="s">
        <v>26</v>
      </c>
      <c r="AD1" s="1" t="s">
        <v>88</v>
      </c>
      <c r="AE1" s="1" t="s">
        <v>89</v>
      </c>
    </row>
    <row r="2">
      <c r="A2" s="1" t="s">
        <v>29</v>
      </c>
      <c r="B2" s="15">
        <v>0.2558</v>
      </c>
      <c r="C2" s="15">
        <v>0.0904</v>
      </c>
      <c r="D2" s="4">
        <v>0.09933297277807829</v>
      </c>
      <c r="E2" s="4">
        <v>0.9383177570093458</v>
      </c>
      <c r="F2" s="4">
        <v>0.7514018691588785</v>
      </c>
      <c r="G2" s="13" t="s">
        <v>90</v>
      </c>
      <c r="H2" s="15">
        <v>0.2808</v>
      </c>
      <c r="I2" s="15">
        <v>0.1051</v>
      </c>
      <c r="J2" s="4">
        <v>0.11861486568468038</v>
      </c>
      <c r="K2" s="4">
        <v>0.21121495327102804</v>
      </c>
      <c r="L2" s="4">
        <v>0.974946766687161</v>
      </c>
      <c r="N2" s="1" t="s">
        <v>91</v>
      </c>
      <c r="O2" s="1">
        <v>168.0</v>
      </c>
      <c r="P2" s="1">
        <v>168.0</v>
      </c>
      <c r="Q2" s="1">
        <v>168.0</v>
      </c>
      <c r="R2" s="1">
        <v>168.0</v>
      </c>
      <c r="S2" s="1">
        <v>168.0</v>
      </c>
      <c r="T2" s="1">
        <v>168.0</v>
      </c>
      <c r="U2" s="1">
        <v>168.0</v>
      </c>
      <c r="V2" s="1">
        <v>168.0</v>
      </c>
      <c r="W2" s="1">
        <v>168.0</v>
      </c>
      <c r="X2" s="1">
        <v>168.0</v>
      </c>
      <c r="Y2" s="1">
        <v>168.0</v>
      </c>
      <c r="Z2" s="1">
        <v>168.0</v>
      </c>
      <c r="AA2" s="1">
        <v>168.0</v>
      </c>
      <c r="AB2" s="1">
        <v>168.0</v>
      </c>
      <c r="AC2" s="1">
        <v>168.0</v>
      </c>
      <c r="AD2" s="1">
        <v>168.0</v>
      </c>
      <c r="AE2" s="1">
        <v>168.0</v>
      </c>
    </row>
    <row r="3">
      <c r="A3" s="1" t="s">
        <v>31</v>
      </c>
      <c r="B3" s="15">
        <v>0.4622</v>
      </c>
      <c r="C3" s="15">
        <v>0.23809999</v>
      </c>
      <c r="D3" s="4">
        <v>0.1310783136784125</v>
      </c>
      <c r="E3" s="4">
        <v>0.875</v>
      </c>
      <c r="F3" s="4">
        <v>0.6727272727272727</v>
      </c>
      <c r="G3" s="13" t="s">
        <v>90</v>
      </c>
      <c r="H3" s="15">
        <v>0.4081</v>
      </c>
      <c r="I3" s="15">
        <v>0.2295</v>
      </c>
      <c r="J3" s="4">
        <v>0.09686435496549906</v>
      </c>
      <c r="K3" s="4">
        <v>0.2545454545454545</v>
      </c>
      <c r="L3" s="4">
        <v>0.9753436187360548</v>
      </c>
      <c r="N3" s="1" t="s">
        <v>92</v>
      </c>
      <c r="O3" s="1">
        <v>-0.6</v>
      </c>
      <c r="P3" s="1">
        <v>-0.5833333333</v>
      </c>
      <c r="Q3" s="1">
        <v>0.005917159763</v>
      </c>
      <c r="R3" s="1">
        <v>0.06666666667</v>
      </c>
      <c r="S3" s="1">
        <v>0.0</v>
      </c>
      <c r="T3" s="1">
        <v>0.0</v>
      </c>
      <c r="U3" s="1">
        <v>0.0</v>
      </c>
      <c r="V3" s="1">
        <v>0.0</v>
      </c>
      <c r="W3" s="1">
        <v>0.0</v>
      </c>
      <c r="X3" s="1">
        <v>0.0</v>
      </c>
      <c r="Y3" s="1">
        <v>0.0</v>
      </c>
      <c r="Z3" s="1">
        <v>-0.5</v>
      </c>
      <c r="AA3" s="1">
        <v>-0.4838709677</v>
      </c>
      <c r="AB3" s="1">
        <v>0.02585034014</v>
      </c>
      <c r="AC3" s="1">
        <v>0.02380952381</v>
      </c>
      <c r="AD3" s="1">
        <v>0.8848020434</v>
      </c>
    </row>
    <row r="4">
      <c r="A4" s="1" t="s">
        <v>32</v>
      </c>
      <c r="B4" s="15">
        <v>0.2972</v>
      </c>
      <c r="C4" s="15">
        <v>0.092599996</v>
      </c>
      <c r="D4" s="4">
        <v>0.12940277777777776</v>
      </c>
      <c r="E4" s="4">
        <v>0.9042076991942704</v>
      </c>
      <c r="F4" s="4">
        <v>0.6893464637421667</v>
      </c>
      <c r="G4" s="13" t="s">
        <v>90</v>
      </c>
      <c r="H4" s="15">
        <v>0.251</v>
      </c>
      <c r="I4" s="15">
        <v>0.05</v>
      </c>
      <c r="J4" s="4">
        <v>0.13908723337794848</v>
      </c>
      <c r="K4" s="4">
        <v>0.2766338406445837</v>
      </c>
      <c r="L4" s="4">
        <v>0.9615237644460286</v>
      </c>
      <c r="N4" s="1" t="s">
        <v>95</v>
      </c>
      <c r="O4" s="1">
        <v>0.9333333333</v>
      </c>
      <c r="P4" s="1">
        <v>0.6060606061</v>
      </c>
      <c r="Q4" s="1">
        <v>0.8166666667</v>
      </c>
      <c r="R4" s="1">
        <v>1.0</v>
      </c>
      <c r="S4" s="1">
        <v>1.0</v>
      </c>
      <c r="T4" s="1">
        <v>0.9166666667</v>
      </c>
      <c r="U4" s="1">
        <v>0.5</v>
      </c>
      <c r="V4" s="1">
        <v>0.6666666667</v>
      </c>
      <c r="W4" s="1">
        <v>0.6</v>
      </c>
      <c r="X4" s="1">
        <v>0.5</v>
      </c>
      <c r="Y4" s="1">
        <v>0.6666666667</v>
      </c>
      <c r="Z4" s="1">
        <v>1.0</v>
      </c>
      <c r="AA4" s="1">
        <v>0.6923076923</v>
      </c>
      <c r="AB4" s="1">
        <v>0.3081632653</v>
      </c>
      <c r="AC4" s="1">
        <v>0.5227272727</v>
      </c>
      <c r="AD4" s="1">
        <v>0.9975553883</v>
      </c>
    </row>
    <row r="5">
      <c r="A5" s="1" t="s">
        <v>35</v>
      </c>
      <c r="B5" s="15">
        <v>0.3518</v>
      </c>
      <c r="C5" s="15">
        <v>0.1571</v>
      </c>
      <c r="D5" s="4">
        <v>0.10806733921013267</v>
      </c>
      <c r="E5" s="4">
        <v>0.8888888888888888</v>
      </c>
      <c r="F5" s="4">
        <v>0.7528619528619529</v>
      </c>
      <c r="G5" s="13" t="s">
        <v>90</v>
      </c>
      <c r="H5" s="15">
        <v>0.2539</v>
      </c>
      <c r="I5" s="15">
        <v>0.0591</v>
      </c>
      <c r="J5" s="4">
        <v>0.13177118854237724</v>
      </c>
      <c r="K5" s="4">
        <v>0.27205387205387205</v>
      </c>
      <c r="L5" s="4">
        <v>0.9641511379319054</v>
      </c>
      <c r="N5" s="17" t="s">
        <v>111</v>
      </c>
      <c r="O5" s="17">
        <v>0.345800087</v>
      </c>
      <c r="P5" s="17">
        <v>0.1388004764</v>
      </c>
      <c r="Q5" s="17">
        <v>0.2721398554</v>
      </c>
      <c r="R5" s="17">
        <v>0.5990791409</v>
      </c>
      <c r="S5" s="17">
        <v>0.4920296269</v>
      </c>
      <c r="T5" s="17">
        <v>0.4633764431</v>
      </c>
      <c r="U5" s="17">
        <v>0.06491567916</v>
      </c>
      <c r="V5" s="17">
        <v>0.1446079212</v>
      </c>
      <c r="W5" s="17">
        <v>0.1664194132</v>
      </c>
      <c r="X5" s="17">
        <v>0.03783090724</v>
      </c>
      <c r="Y5" s="17">
        <v>0.122849636</v>
      </c>
      <c r="Z5" s="17">
        <v>0.2732014363</v>
      </c>
      <c r="AA5" s="17">
        <v>0.123259285</v>
      </c>
      <c r="AB5" s="17">
        <v>0.1249068444</v>
      </c>
      <c r="AC5" s="17">
        <v>0.2068480484</v>
      </c>
      <c r="AD5" s="17">
        <v>0.9743158748</v>
      </c>
    </row>
    <row r="6">
      <c r="A6" s="1" t="s">
        <v>36</v>
      </c>
      <c r="B6" s="15">
        <v>0.7989</v>
      </c>
      <c r="C6" s="15">
        <v>0.425</v>
      </c>
      <c r="D6" s="4">
        <v>0.307634164777022</v>
      </c>
      <c r="E6" s="4">
        <v>0.8441692466460269</v>
      </c>
      <c r="F6" s="4">
        <v>0.9267285861713106</v>
      </c>
      <c r="G6" s="13" t="s">
        <v>90</v>
      </c>
      <c r="H6" s="15">
        <v>0.2128</v>
      </c>
      <c r="I6" s="15">
        <v>0.065</v>
      </c>
      <c r="J6" s="4">
        <v>0.09158579881656803</v>
      </c>
      <c r="K6" s="4">
        <v>0.18988648090815274</v>
      </c>
      <c r="L6" s="4">
        <v>0.9826090949615598</v>
      </c>
      <c r="N6" s="19" t="s">
        <v>113</v>
      </c>
      <c r="O6" s="19">
        <v>0.3358430143</v>
      </c>
      <c r="P6" s="19">
        <v>0.2282224725</v>
      </c>
      <c r="Q6" s="19">
        <v>0.1425577998</v>
      </c>
      <c r="R6" s="19">
        <v>0.2671782722</v>
      </c>
      <c r="S6" s="19">
        <v>0.303670327</v>
      </c>
      <c r="T6" s="19">
        <v>0.1879515977</v>
      </c>
      <c r="U6" s="19">
        <v>0.08546581845</v>
      </c>
      <c r="V6" s="19">
        <v>0.1369744335</v>
      </c>
      <c r="W6" s="19">
        <v>0.1496716986</v>
      </c>
      <c r="X6" s="19">
        <v>0.07322839874</v>
      </c>
      <c r="Y6" s="19">
        <v>0.1445227359</v>
      </c>
      <c r="Z6" s="19">
        <v>0.2798013747</v>
      </c>
      <c r="AA6" s="19">
        <v>0.21861545</v>
      </c>
      <c r="AB6" s="19">
        <v>0.05731387145</v>
      </c>
      <c r="AC6" s="19">
        <v>0.1142069116</v>
      </c>
      <c r="AD6" s="19">
        <v>0.02082596991</v>
      </c>
    </row>
    <row r="7">
      <c r="A7" s="1" t="s">
        <v>44</v>
      </c>
      <c r="B7" s="15">
        <v>0.7143</v>
      </c>
      <c r="C7" s="15">
        <v>0.3484</v>
      </c>
      <c r="D7" s="4">
        <v>0.28430097800893217</v>
      </c>
      <c r="E7" s="4">
        <v>0.8635057471264368</v>
      </c>
      <c r="F7" s="4">
        <v>0.9626436781609196</v>
      </c>
      <c r="G7" s="13" t="s">
        <v>90</v>
      </c>
      <c r="H7" s="15">
        <v>0.4067</v>
      </c>
      <c r="I7" s="15">
        <v>0.2197</v>
      </c>
      <c r="J7" s="4">
        <v>0.10865731349122476</v>
      </c>
      <c r="K7" s="4">
        <v>0.17672413793103448</v>
      </c>
      <c r="L7" s="4">
        <v>0.9807976299433612</v>
      </c>
    </row>
    <row r="8">
      <c r="A8" s="20" t="s">
        <v>114</v>
      </c>
      <c r="B8" s="1">
        <v>0.345800087</v>
      </c>
      <c r="C8" s="1">
        <v>0.1388004764</v>
      </c>
      <c r="D8" s="1">
        <v>0.2721398554</v>
      </c>
      <c r="E8" s="1">
        <v>0.5990791409</v>
      </c>
      <c r="F8" s="1">
        <v>0.4920296269</v>
      </c>
      <c r="G8" s="13" t="s">
        <v>90</v>
      </c>
      <c r="H8" s="1">
        <v>0.2732014363</v>
      </c>
      <c r="I8" s="1">
        <v>0.123259285</v>
      </c>
      <c r="J8" s="1">
        <v>0.1249068444</v>
      </c>
      <c r="K8" s="1">
        <v>0.2068480484</v>
      </c>
      <c r="L8" s="1">
        <v>0.9743158748</v>
      </c>
      <c r="M8" s="1"/>
      <c r="N8" s="1"/>
    </row>
    <row r="9">
      <c r="A9" s="22"/>
      <c r="B9" s="1" t="s">
        <v>3</v>
      </c>
      <c r="C9" s="1" t="s">
        <v>4</v>
      </c>
      <c r="D9" s="1" t="s">
        <v>5</v>
      </c>
      <c r="E9" s="1" t="s">
        <v>6</v>
      </c>
      <c r="F9" s="1" t="s">
        <v>7</v>
      </c>
      <c r="G9" s="1" t="s">
        <v>8</v>
      </c>
      <c r="H9" s="1" t="s">
        <v>116</v>
      </c>
      <c r="Q9" s="23" t="s">
        <v>117</v>
      </c>
    </row>
    <row r="10">
      <c r="A10" s="22" t="s">
        <v>29</v>
      </c>
      <c r="B10" s="4">
        <v>12.4031007751938</v>
      </c>
      <c r="C10" s="4">
        <v>10.077519379844961</v>
      </c>
      <c r="D10" s="4">
        <v>14.728682170542637</v>
      </c>
      <c r="E10" s="4">
        <v>41.86046511627907</v>
      </c>
      <c r="F10" s="4">
        <v>5.426356589147287</v>
      </c>
      <c r="G10" s="4">
        <v>15.503875968992247</v>
      </c>
      <c r="H10" s="4">
        <f t="shared" ref="H10:H16" si="1">SUM(B10:G10)</f>
        <v>100</v>
      </c>
      <c r="Q10" s="1" t="s">
        <v>1</v>
      </c>
      <c r="R10" s="15" t="s">
        <v>17</v>
      </c>
      <c r="S10" s="15" t="s">
        <v>18</v>
      </c>
      <c r="T10" s="15" t="s">
        <v>19</v>
      </c>
      <c r="U10" s="15" t="s">
        <v>20</v>
      </c>
      <c r="V10" s="15" t="s">
        <v>21</v>
      </c>
      <c r="W10" s="15" t="s">
        <v>22</v>
      </c>
      <c r="X10" s="15" t="s">
        <v>23</v>
      </c>
      <c r="Y10" s="15" t="s">
        <v>24</v>
      </c>
      <c r="Z10" s="15" t="s">
        <v>25</v>
      </c>
      <c r="AA10" s="15" t="s">
        <v>26</v>
      </c>
      <c r="AB10" s="15" t="s">
        <v>27</v>
      </c>
    </row>
    <row r="11">
      <c r="A11" s="26" t="s">
        <v>31</v>
      </c>
      <c r="B11" s="4">
        <v>5.88235294117647</v>
      </c>
      <c r="C11" s="4">
        <v>5.042016806722689</v>
      </c>
      <c r="D11" s="4">
        <v>15.966386554621847</v>
      </c>
      <c r="E11" s="4">
        <v>45.378151260504204</v>
      </c>
      <c r="F11" s="4">
        <v>13.445378151260504</v>
      </c>
      <c r="G11" s="4">
        <v>14.285714285714285</v>
      </c>
      <c r="H11" s="4">
        <f t="shared" si="1"/>
        <v>100</v>
      </c>
      <c r="Q11" s="1" t="s">
        <v>28</v>
      </c>
      <c r="R11" s="15">
        <v>0.3548</v>
      </c>
      <c r="S11" s="15">
        <v>0.1613</v>
      </c>
      <c r="T11" s="4">
        <v>0.1101456815816858</v>
      </c>
      <c r="U11" s="4">
        <v>0.9097435897435897</v>
      </c>
      <c r="V11" s="4">
        <v>0.7158974358974359</v>
      </c>
      <c r="W11" s="13" t="s">
        <v>90</v>
      </c>
      <c r="X11" s="15">
        <v>0.337</v>
      </c>
      <c r="Y11" s="15">
        <v>0.16</v>
      </c>
      <c r="Z11" s="4">
        <v>0.10642254256625461</v>
      </c>
      <c r="AA11" s="4">
        <v>0.25435897435897437</v>
      </c>
      <c r="AB11" s="4">
        <v>0.9729304712241732</v>
      </c>
    </row>
    <row r="12">
      <c r="A12" s="26" t="s">
        <v>32</v>
      </c>
      <c r="B12" s="4">
        <v>14.166666666666666</v>
      </c>
      <c r="C12" s="4">
        <v>6.666666666666667</v>
      </c>
      <c r="D12" s="4">
        <v>14.305555555555555</v>
      </c>
      <c r="E12" s="4">
        <v>45.55555555555556</v>
      </c>
      <c r="F12" s="4">
        <v>5.555555555555555</v>
      </c>
      <c r="G12" s="4">
        <v>13.750000000000002</v>
      </c>
      <c r="H12" s="4">
        <f t="shared" si="1"/>
        <v>100</v>
      </c>
      <c r="Q12" s="1" t="s">
        <v>33</v>
      </c>
      <c r="R12" s="15">
        <v>0.3188</v>
      </c>
      <c r="S12" s="15">
        <v>0.118</v>
      </c>
      <c r="T12" s="4">
        <v>0.11977313769831543</v>
      </c>
      <c r="U12" s="4">
        <v>0.8980908846464103</v>
      </c>
      <c r="V12" s="4">
        <v>0.7147082549072332</v>
      </c>
      <c r="W12" s="13" t="s">
        <v>90</v>
      </c>
      <c r="X12" s="15">
        <v>0.2522</v>
      </c>
      <c r="Y12" s="15">
        <v>0.0536</v>
      </c>
      <c r="Z12" s="4">
        <v>0.13592426065084606</v>
      </c>
      <c r="AA12" s="4">
        <v>0.31970959935466525</v>
      </c>
      <c r="AB12" s="4">
        <v>0.956543709084739</v>
      </c>
    </row>
    <row r="13">
      <c r="A13" s="26" t="s">
        <v>35</v>
      </c>
      <c r="B13" s="4">
        <v>13.859275053304904</v>
      </c>
      <c r="C13" s="4">
        <v>4.051172707889126</v>
      </c>
      <c r="D13" s="4">
        <v>14.498933901918976</v>
      </c>
      <c r="E13" s="4">
        <v>42.00426439232409</v>
      </c>
      <c r="F13" s="4">
        <v>7.462686567164178</v>
      </c>
      <c r="G13" s="4">
        <v>18.123667377398718</v>
      </c>
      <c r="H13" s="4">
        <f t="shared" si="1"/>
        <v>100</v>
      </c>
      <c r="Q13" s="1" t="s">
        <v>34</v>
      </c>
      <c r="R13" s="15">
        <v>0.764</v>
      </c>
      <c r="S13" s="15">
        <v>0.3934</v>
      </c>
      <c r="T13" s="4">
        <v>0.2971104509856872</v>
      </c>
      <c r="U13" s="4">
        <v>0.8522522522522522</v>
      </c>
      <c r="V13" s="4">
        <v>0.9417417417417417</v>
      </c>
      <c r="W13" s="13" t="s">
        <v>90</v>
      </c>
      <c r="X13" s="15">
        <v>0.2941</v>
      </c>
      <c r="Y13" s="15">
        <v>0.1298</v>
      </c>
      <c r="Z13" s="4">
        <v>0.09613500187675095</v>
      </c>
      <c r="AA13" s="4">
        <v>0.1933933933933934</v>
      </c>
      <c r="AB13" s="4">
        <v>0.9814081257631749</v>
      </c>
    </row>
    <row r="14">
      <c r="A14" s="26" t="s">
        <v>36</v>
      </c>
      <c r="B14" s="4">
        <v>2.6455026455026456</v>
      </c>
      <c r="C14" s="4">
        <v>1.0582010582010581</v>
      </c>
      <c r="D14" s="4">
        <v>6.349206349206349</v>
      </c>
      <c r="E14" s="4">
        <v>59.78835978835979</v>
      </c>
      <c r="F14" s="4">
        <v>6.349206349206349</v>
      </c>
      <c r="G14" s="4">
        <v>23.809523809523807</v>
      </c>
      <c r="H14" s="4">
        <f t="shared" si="1"/>
        <v>100</v>
      </c>
      <c r="Q14" s="27" t="s">
        <v>114</v>
      </c>
      <c r="R14" s="1">
        <v>0.345800087</v>
      </c>
      <c r="S14" s="1">
        <v>0.1388004764</v>
      </c>
      <c r="T14" s="1">
        <v>0.2721398554</v>
      </c>
      <c r="U14" s="1">
        <v>0.5990791409</v>
      </c>
      <c r="V14" s="1">
        <v>0.4920296269</v>
      </c>
      <c r="W14" s="13" t="s">
        <v>90</v>
      </c>
      <c r="X14" s="1">
        <v>0.2732014363</v>
      </c>
      <c r="Y14" s="1">
        <v>0.123259285</v>
      </c>
      <c r="Z14" s="1">
        <v>0.1249068444</v>
      </c>
      <c r="AA14" s="1">
        <v>0.2068480484</v>
      </c>
      <c r="AB14" s="1">
        <v>0.9743158748</v>
      </c>
    </row>
    <row r="15">
      <c r="A15" s="26" t="s">
        <v>44</v>
      </c>
      <c r="B15" s="4">
        <v>7.518796992481203</v>
      </c>
      <c r="C15" s="4">
        <v>0.7518796992481203</v>
      </c>
      <c r="D15" s="4">
        <v>6.015037593984962</v>
      </c>
      <c r="E15" s="4">
        <v>58.64661654135338</v>
      </c>
      <c r="F15" s="4">
        <v>5.263157894736842</v>
      </c>
      <c r="G15" s="4">
        <v>21.804511278195488</v>
      </c>
      <c r="H15" s="4">
        <f t="shared" si="1"/>
        <v>100</v>
      </c>
      <c r="R15" s="1" t="s">
        <v>3</v>
      </c>
      <c r="S15" s="1" t="s">
        <v>4</v>
      </c>
      <c r="T15" s="1" t="s">
        <v>5</v>
      </c>
      <c r="U15" s="1" t="s">
        <v>6</v>
      </c>
      <c r="V15" s="1" t="s">
        <v>7</v>
      </c>
      <c r="W15" s="1" t="s">
        <v>8</v>
      </c>
      <c r="X15" s="1" t="s">
        <v>116</v>
      </c>
    </row>
    <row r="16">
      <c r="A16" s="28" t="s">
        <v>118</v>
      </c>
      <c r="B16" s="1">
        <f>0.122849636*100</f>
        <v>12.2849636</v>
      </c>
      <c r="C16" s="1">
        <f>0.03783090724*100</f>
        <v>3.783090724</v>
      </c>
      <c r="D16" s="1">
        <f>0.1664194132*100</f>
        <v>16.64194132</v>
      </c>
      <c r="E16" s="1">
        <f>0.4633764431*100</f>
        <v>46.33764431</v>
      </c>
      <c r="F16" s="1">
        <f>0.06491567916*100</f>
        <v>6.491567916</v>
      </c>
      <c r="G16" s="1">
        <f>0.1446079212*100</f>
        <v>14.46079212</v>
      </c>
      <c r="H16" s="4">
        <f t="shared" si="1"/>
        <v>99.99999999</v>
      </c>
      <c r="Q16" s="1" t="s">
        <v>28</v>
      </c>
      <c r="R16" s="4">
        <v>9.274193548387096</v>
      </c>
      <c r="S16" s="4">
        <v>7.661290322580645</v>
      </c>
      <c r="T16" s="4">
        <v>15.32258064516129</v>
      </c>
      <c r="U16" s="4">
        <v>43.54838709677419</v>
      </c>
      <c r="V16" s="4">
        <v>9.274193548387096</v>
      </c>
      <c r="W16" s="4">
        <v>14.919354838709678</v>
      </c>
      <c r="X16" s="4">
        <v>100.00000000000001</v>
      </c>
    </row>
    <row r="17">
      <c r="A17" s="29"/>
      <c r="B17" s="1" t="s">
        <v>3</v>
      </c>
      <c r="C17" s="1" t="s">
        <v>4</v>
      </c>
      <c r="D17" s="1" t="s">
        <v>5</v>
      </c>
      <c r="E17" s="1" t="s">
        <v>6</v>
      </c>
      <c r="F17" s="1" t="s">
        <v>7</v>
      </c>
      <c r="G17" s="1" t="s">
        <v>8</v>
      </c>
      <c r="H17" s="1" t="s">
        <v>10</v>
      </c>
      <c r="I17" s="1" t="s">
        <v>11</v>
      </c>
      <c r="J17" s="1" t="s">
        <v>12</v>
      </c>
      <c r="K17" s="1" t="s">
        <v>13</v>
      </c>
      <c r="L17" s="1" t="s">
        <v>14</v>
      </c>
      <c r="M17" s="1" t="s">
        <v>15</v>
      </c>
      <c r="N17" s="1" t="s">
        <v>119</v>
      </c>
      <c r="Q17" s="1" t="s">
        <v>33</v>
      </c>
      <c r="R17" s="4">
        <v>14.045416316232128</v>
      </c>
      <c r="S17" s="4">
        <v>5.634987384356602</v>
      </c>
      <c r="T17" s="4">
        <v>14.38183347350715</v>
      </c>
      <c r="U17" s="4">
        <v>44.15475189234651</v>
      </c>
      <c r="V17" s="4">
        <v>6.307821698906644</v>
      </c>
      <c r="W17" s="4">
        <v>15.47518923465097</v>
      </c>
      <c r="X17" s="4">
        <v>100.00000000000001</v>
      </c>
    </row>
    <row r="18">
      <c r="A18" s="1" t="s">
        <v>29</v>
      </c>
      <c r="B18" s="4">
        <v>2.990654205607477</v>
      </c>
      <c r="C18" s="4">
        <v>2.4299065420560746</v>
      </c>
      <c r="D18" s="4">
        <v>3.551401869158879</v>
      </c>
      <c r="E18" s="4">
        <v>10.093457943925234</v>
      </c>
      <c r="F18" s="4">
        <v>1.3084112149532712</v>
      </c>
      <c r="G18" s="4">
        <v>3.7383177570093453</v>
      </c>
      <c r="H18" s="4">
        <v>14.953271028037381</v>
      </c>
      <c r="I18" s="4">
        <v>1.4953271028037385</v>
      </c>
      <c r="J18" s="4">
        <v>10.841121495327103</v>
      </c>
      <c r="K18" s="4">
        <v>30.467289719626166</v>
      </c>
      <c r="L18" s="4">
        <v>2.2429906542056073</v>
      </c>
      <c r="M18" s="4">
        <v>15.887850467289718</v>
      </c>
      <c r="N18" s="4">
        <f t="shared" ref="N18:N23" si="2">SUM(B18:M18)</f>
        <v>100</v>
      </c>
      <c r="Q18" s="1" t="s">
        <v>34</v>
      </c>
      <c r="R18" s="4">
        <v>4.658385093167702</v>
      </c>
      <c r="S18" s="4">
        <v>0.9316770186335404</v>
      </c>
      <c r="T18" s="4">
        <v>6.211180124223603</v>
      </c>
      <c r="U18" s="4">
        <v>59.3167701863354</v>
      </c>
      <c r="V18" s="4">
        <v>5.900621118012422</v>
      </c>
      <c r="W18" s="4">
        <v>22.981366459627328</v>
      </c>
      <c r="X18" s="4">
        <v>99.99999999999999</v>
      </c>
    </row>
    <row r="19">
      <c r="A19" s="1" t="s">
        <v>31</v>
      </c>
      <c r="B19" s="4">
        <v>1.5909090909090908</v>
      </c>
      <c r="C19" s="4">
        <v>1.3636363636363635</v>
      </c>
      <c r="D19" s="4">
        <v>4.318181818181818</v>
      </c>
      <c r="E19" s="4">
        <v>12.272727272727273</v>
      </c>
      <c r="F19" s="4">
        <v>3.6363636363636362</v>
      </c>
      <c r="G19" s="4">
        <v>3.8636363636363633</v>
      </c>
      <c r="H19" s="4">
        <v>9.772727272727273</v>
      </c>
      <c r="I19" s="4">
        <v>2.272727272727273</v>
      </c>
      <c r="J19" s="4">
        <v>9.545454545454547</v>
      </c>
      <c r="K19" s="4">
        <v>27.500000000000004</v>
      </c>
      <c r="L19" s="4">
        <v>5.454545454545454</v>
      </c>
      <c r="M19" s="4">
        <v>18.409090909090907</v>
      </c>
      <c r="N19" s="4">
        <f t="shared" si="2"/>
        <v>100</v>
      </c>
      <c r="Q19" s="28" t="s">
        <v>118</v>
      </c>
      <c r="R19" s="1">
        <f>0.122849636*100</f>
        <v>12.2849636</v>
      </c>
      <c r="S19" s="1">
        <f>0.03783090724*100</f>
        <v>3.783090724</v>
      </c>
      <c r="T19" s="1">
        <f>0.1664194132*100</f>
        <v>16.64194132</v>
      </c>
      <c r="U19" s="1">
        <f>0.4633764431*100</f>
        <v>46.33764431</v>
      </c>
      <c r="V19" s="1">
        <f>0.06491567916*100</f>
        <v>6.491567916</v>
      </c>
      <c r="W19" s="1">
        <f>0.1446079212*100</f>
        <v>14.46079212</v>
      </c>
      <c r="X19" s="4">
        <f>SUM(R19:W19)</f>
        <v>99.99999999</v>
      </c>
    </row>
    <row r="20">
      <c r="A20" s="1" t="s">
        <v>32</v>
      </c>
      <c r="B20" s="4">
        <v>4.565801253357207</v>
      </c>
      <c r="C20" s="4">
        <v>2.1486123545210387</v>
      </c>
      <c r="D20" s="4">
        <v>4.610564010743062</v>
      </c>
      <c r="E20" s="4">
        <v>14.682184422560429</v>
      </c>
      <c r="F20" s="4">
        <v>1.7905102954341987</v>
      </c>
      <c r="G20" s="4">
        <v>4.431512981199641</v>
      </c>
      <c r="H20" s="4">
        <v>14.32408236347359</v>
      </c>
      <c r="I20" s="4">
        <v>2.0590868397493285</v>
      </c>
      <c r="J20" s="4">
        <v>8.997314234556848</v>
      </c>
      <c r="K20" s="4">
        <v>29.677708146821846</v>
      </c>
      <c r="L20" s="4">
        <v>1.566696508504924</v>
      </c>
      <c r="M20" s="4">
        <v>11.145926589077886</v>
      </c>
      <c r="N20" s="4">
        <f t="shared" si="2"/>
        <v>100</v>
      </c>
      <c r="R20" s="15" t="s">
        <v>3</v>
      </c>
      <c r="S20" s="15" t="s">
        <v>4</v>
      </c>
      <c r="T20" s="15" t="s">
        <v>5</v>
      </c>
      <c r="U20" s="15" t="s">
        <v>6</v>
      </c>
      <c r="V20" s="15" t="s">
        <v>7</v>
      </c>
      <c r="W20" s="15" t="s">
        <v>8</v>
      </c>
      <c r="X20" s="15" t="s">
        <v>10</v>
      </c>
      <c r="Y20" s="15" t="s">
        <v>11</v>
      </c>
      <c r="Z20" s="15" t="s">
        <v>12</v>
      </c>
      <c r="AA20" s="15" t="s">
        <v>13</v>
      </c>
      <c r="AB20" s="1" t="s">
        <v>14</v>
      </c>
      <c r="AC20" s="15" t="s">
        <v>15</v>
      </c>
      <c r="AD20" s="1" t="s">
        <v>116</v>
      </c>
    </row>
    <row r="21">
      <c r="A21" s="1" t="s">
        <v>35</v>
      </c>
      <c r="B21" s="4">
        <v>4.377104377104377</v>
      </c>
      <c r="C21" s="4">
        <v>1.2794612794612794</v>
      </c>
      <c r="D21" s="4">
        <v>4.57912457912458</v>
      </c>
      <c r="E21" s="4">
        <v>13.265993265993266</v>
      </c>
      <c r="F21" s="4">
        <v>2.356902356902357</v>
      </c>
      <c r="G21" s="4">
        <v>5.723905723905724</v>
      </c>
      <c r="H21" s="4">
        <v>15.151515151515152</v>
      </c>
      <c r="I21" s="4">
        <v>1.4814814814814816</v>
      </c>
      <c r="J21" s="4">
        <v>8.88888888888889</v>
      </c>
      <c r="K21" s="4">
        <v>28.754208754208754</v>
      </c>
      <c r="L21" s="4">
        <v>1.7508417508417509</v>
      </c>
      <c r="M21" s="4">
        <v>12.390572390572391</v>
      </c>
      <c r="N21" s="4">
        <f t="shared" si="2"/>
        <v>100</v>
      </c>
      <c r="Q21" s="1" t="s">
        <v>28</v>
      </c>
      <c r="R21" s="4">
        <v>2.358974358974359</v>
      </c>
      <c r="S21" s="4">
        <v>1.948717948717949</v>
      </c>
      <c r="T21" s="4">
        <v>3.897435897435898</v>
      </c>
      <c r="U21" s="4">
        <v>11.076923076923077</v>
      </c>
      <c r="V21" s="4">
        <v>2.358974358974359</v>
      </c>
      <c r="W21" s="4">
        <v>3.794871794871795</v>
      </c>
      <c r="X21" s="4">
        <v>12.615384615384615</v>
      </c>
      <c r="Y21" s="4">
        <v>1.8461538461538463</v>
      </c>
      <c r="Z21" s="4">
        <v>10.256410256410255</v>
      </c>
      <c r="AA21" s="4">
        <v>29.128205128205124</v>
      </c>
      <c r="AB21" s="4">
        <v>3.6923076923076925</v>
      </c>
      <c r="AC21" s="4">
        <v>17.025641025641026</v>
      </c>
      <c r="AD21" s="4">
        <f t="shared" ref="AD21:AD23" si="3">SUM(R21:AC21)</f>
        <v>100</v>
      </c>
    </row>
    <row r="22">
      <c r="A22" s="1" t="s">
        <v>36</v>
      </c>
      <c r="B22" s="4">
        <v>0.5159958720330238</v>
      </c>
      <c r="C22" s="4">
        <v>0.20639834881320948</v>
      </c>
      <c r="D22" s="4">
        <v>1.238390092879257</v>
      </c>
      <c r="E22" s="4">
        <v>11.661506707946337</v>
      </c>
      <c r="F22" s="4">
        <v>1.238390092879257</v>
      </c>
      <c r="G22" s="4">
        <v>4.643962848297214</v>
      </c>
      <c r="H22" s="4">
        <v>21.36222910216718</v>
      </c>
      <c r="I22" s="4">
        <v>2.063983488132095</v>
      </c>
      <c r="J22" s="4">
        <v>8.25593395252838</v>
      </c>
      <c r="K22" s="4">
        <v>25.28379772961816</v>
      </c>
      <c r="L22" s="4">
        <v>3.7151702786377707</v>
      </c>
      <c r="M22" s="4">
        <v>19.814241486068113</v>
      </c>
      <c r="N22" s="4">
        <f t="shared" si="2"/>
        <v>100</v>
      </c>
      <c r="Q22" s="1" t="s">
        <v>33</v>
      </c>
      <c r="R22" s="4">
        <v>4.490454423232052</v>
      </c>
      <c r="S22" s="4">
        <v>1.8015595590212423</v>
      </c>
      <c r="T22" s="4">
        <v>4.598010217800484</v>
      </c>
      <c r="U22" s="4">
        <v>14.116698037106747</v>
      </c>
      <c r="V22" s="4">
        <v>2.016671148158107</v>
      </c>
      <c r="W22" s="4">
        <v>4.947566550147889</v>
      </c>
      <c r="X22" s="4">
        <v>14.654477009948911</v>
      </c>
      <c r="Y22" s="4">
        <v>1.8284485076633505</v>
      </c>
      <c r="Z22" s="4">
        <v>8.954019897821995</v>
      </c>
      <c r="AA22" s="4">
        <v>29.308954019897822</v>
      </c>
      <c r="AB22" s="4">
        <v>1.6402258671685936</v>
      </c>
      <c r="AC22" s="4">
        <v>11.642914762032804</v>
      </c>
      <c r="AD22" s="4">
        <f t="shared" si="3"/>
        <v>100</v>
      </c>
    </row>
    <row r="23">
      <c r="A23" s="1" t="s">
        <v>44</v>
      </c>
      <c r="B23" s="4">
        <v>1.4367816091954022</v>
      </c>
      <c r="C23" s="4">
        <v>0.14367816091954022</v>
      </c>
      <c r="D23" s="4">
        <v>1.1494252873563218</v>
      </c>
      <c r="E23" s="4">
        <v>11.206896551724139</v>
      </c>
      <c r="F23" s="4">
        <v>1.0057471264367817</v>
      </c>
      <c r="G23" s="4">
        <v>4.166666666666666</v>
      </c>
      <c r="H23" s="4">
        <v>17.24137931034483</v>
      </c>
      <c r="I23" s="4">
        <v>1.1494252873563218</v>
      </c>
      <c r="J23" s="4">
        <v>5.603448275862069</v>
      </c>
      <c r="K23" s="4">
        <v>26.14942528735632</v>
      </c>
      <c r="L23" s="4">
        <v>5.459770114942529</v>
      </c>
      <c r="M23" s="4">
        <v>25.287356321839084</v>
      </c>
      <c r="N23" s="4">
        <f t="shared" si="2"/>
        <v>100</v>
      </c>
      <c r="Q23" s="1" t="s">
        <v>34</v>
      </c>
      <c r="R23" s="4">
        <v>0.9009009009009009</v>
      </c>
      <c r="S23" s="4">
        <v>0.18018018018018017</v>
      </c>
      <c r="T23" s="4">
        <v>1.2012012012012012</v>
      </c>
      <c r="U23" s="4">
        <v>11.471471471471471</v>
      </c>
      <c r="V23" s="4">
        <v>1.1411411411411412</v>
      </c>
      <c r="W23" s="4">
        <v>4.444444444444445</v>
      </c>
      <c r="X23" s="4">
        <v>19.63963963963964</v>
      </c>
      <c r="Y23" s="4">
        <v>1.6816816816816818</v>
      </c>
      <c r="Z23" s="4">
        <v>7.147147147147146</v>
      </c>
      <c r="AA23" s="4">
        <v>25.645645645645647</v>
      </c>
      <c r="AB23" s="4">
        <v>4.444444444444445</v>
      </c>
      <c r="AC23" s="4">
        <v>22.1021021021021</v>
      </c>
      <c r="AD23" s="4">
        <f t="shared" si="3"/>
        <v>100</v>
      </c>
    </row>
    <row r="24">
      <c r="A24" s="29" t="s">
        <v>118</v>
      </c>
    </row>
    <row r="25">
      <c r="A25" s="23" t="s">
        <v>120</v>
      </c>
    </row>
    <row r="26">
      <c r="A26" s="15" t="s">
        <v>17</v>
      </c>
      <c r="B26" s="30" t="s">
        <v>121</v>
      </c>
    </row>
    <row r="27">
      <c r="A27" s="15" t="s">
        <v>18</v>
      </c>
      <c r="B27" s="30" t="s">
        <v>122</v>
      </c>
    </row>
    <row r="28">
      <c r="A28" s="15" t="s">
        <v>19</v>
      </c>
      <c r="B28" s="30" t="s">
        <v>123</v>
      </c>
    </row>
    <row r="29">
      <c r="A29" s="15" t="s">
        <v>20</v>
      </c>
      <c r="B29" s="30" t="s">
        <v>124</v>
      </c>
    </row>
    <row r="30">
      <c r="A30" s="15" t="s">
        <v>21</v>
      </c>
      <c r="B30" s="30" t="s">
        <v>125</v>
      </c>
    </row>
    <row r="31">
      <c r="A31" s="15" t="s">
        <v>22</v>
      </c>
      <c r="B31" s="30" t="s">
        <v>126</v>
      </c>
    </row>
    <row r="32">
      <c r="A32" s="15" t="s">
        <v>23</v>
      </c>
      <c r="B32" s="30" t="s">
        <v>127</v>
      </c>
    </row>
    <row r="33">
      <c r="A33" s="15" t="s">
        <v>24</v>
      </c>
      <c r="B33" s="30" t="s">
        <v>128</v>
      </c>
    </row>
    <row r="34">
      <c r="A34" s="15" t="s">
        <v>25</v>
      </c>
      <c r="B34" s="30" t="s">
        <v>129</v>
      </c>
    </row>
    <row r="35">
      <c r="A35" s="15" t="s">
        <v>26</v>
      </c>
      <c r="B35" s="30" t="s">
        <v>130</v>
      </c>
    </row>
    <row r="36">
      <c r="A36" s="15" t="s">
        <v>27</v>
      </c>
      <c r="B36" s="30" t="s">
        <v>131</v>
      </c>
    </row>
    <row r="54">
      <c r="R54" s="1" t="s">
        <v>132</v>
      </c>
    </row>
    <row r="55">
      <c r="M55" s="24" t="s">
        <v>133</v>
      </c>
      <c r="N55" s="24" t="s">
        <v>28</v>
      </c>
      <c r="O55" s="24" t="s">
        <v>33</v>
      </c>
      <c r="P55" s="31" t="s">
        <v>134</v>
      </c>
      <c r="Q55" s="24" t="s">
        <v>114</v>
      </c>
      <c r="R55" s="1" t="s">
        <v>1</v>
      </c>
      <c r="S55" s="15" t="s">
        <v>17</v>
      </c>
      <c r="T55" s="15" t="s">
        <v>18</v>
      </c>
      <c r="U55" s="15" t="s">
        <v>19</v>
      </c>
      <c r="V55" s="15" t="s">
        <v>20</v>
      </c>
      <c r="W55" s="15" t="s">
        <v>21</v>
      </c>
      <c r="X55" s="1" t="s">
        <v>135</v>
      </c>
      <c r="Y55" s="1" t="s">
        <v>136</v>
      </c>
      <c r="Z55" s="1" t="s">
        <v>137</v>
      </c>
      <c r="AA55" s="1" t="s">
        <v>138</v>
      </c>
      <c r="AB55" s="1" t="s">
        <v>139</v>
      </c>
      <c r="AC55" s="1" t="s">
        <v>140</v>
      </c>
      <c r="AD55" s="15" t="s">
        <v>23</v>
      </c>
      <c r="AE55" s="15" t="s">
        <v>24</v>
      </c>
      <c r="AF55" s="15" t="s">
        <v>25</v>
      </c>
      <c r="AG55" s="15" t="s">
        <v>26</v>
      </c>
      <c r="AH55" s="15" t="s">
        <v>27</v>
      </c>
    </row>
    <row r="56">
      <c r="M56" s="32" t="s">
        <v>94</v>
      </c>
      <c r="N56" s="32">
        <v>0.3548</v>
      </c>
      <c r="O56" s="32">
        <v>0.3188</v>
      </c>
      <c r="P56" s="32">
        <v>0.764</v>
      </c>
      <c r="Q56" s="32">
        <v>0.345800087</v>
      </c>
      <c r="R56" s="20" t="s">
        <v>28</v>
      </c>
      <c r="S56" s="15">
        <v>0.3548</v>
      </c>
      <c r="T56" s="15">
        <v>0.1613</v>
      </c>
      <c r="U56" s="4">
        <v>0.1101456815816858</v>
      </c>
      <c r="V56" s="4">
        <v>0.9097435897435897</v>
      </c>
      <c r="W56" s="4">
        <v>0.7158974358974359</v>
      </c>
      <c r="X56" s="4">
        <f t="shared" ref="X56:AC56" si="4">R16/100</f>
        <v>0.09274193548</v>
      </c>
      <c r="Y56" s="4">
        <f t="shared" si="4"/>
        <v>0.07661290323</v>
      </c>
      <c r="Z56" s="4">
        <f t="shared" si="4"/>
        <v>0.1532258065</v>
      </c>
      <c r="AA56" s="4">
        <f t="shared" si="4"/>
        <v>0.435483871</v>
      </c>
      <c r="AB56" s="4">
        <f t="shared" si="4"/>
        <v>0.09274193548</v>
      </c>
      <c r="AC56" s="4">
        <f t="shared" si="4"/>
        <v>0.1491935484</v>
      </c>
      <c r="AD56" s="15">
        <v>0.337</v>
      </c>
      <c r="AE56" s="15">
        <v>0.16</v>
      </c>
      <c r="AF56" s="4">
        <v>0.10642254256625461</v>
      </c>
      <c r="AG56" s="4">
        <v>0.25435897435897437</v>
      </c>
      <c r="AH56" s="4">
        <v>0.9729304712241732</v>
      </c>
    </row>
    <row r="57">
      <c r="M57" s="32" t="s">
        <v>96</v>
      </c>
      <c r="N57" s="32">
        <v>0.1613</v>
      </c>
      <c r="O57" s="32">
        <v>0.118</v>
      </c>
      <c r="P57" s="32">
        <v>0.3934</v>
      </c>
      <c r="Q57" s="32">
        <v>0.1388004764</v>
      </c>
      <c r="R57" s="20" t="s">
        <v>33</v>
      </c>
      <c r="S57" s="15">
        <v>0.3188</v>
      </c>
      <c r="T57" s="15">
        <v>0.118</v>
      </c>
      <c r="U57" s="4">
        <v>0.11977313769831543</v>
      </c>
      <c r="V57" s="4">
        <v>0.8980908846464103</v>
      </c>
      <c r="W57" s="4">
        <v>0.7147082549072332</v>
      </c>
      <c r="X57" s="4">
        <f t="shared" ref="X57:AC57" si="5">R17/100</f>
        <v>0.1404541632</v>
      </c>
      <c r="Y57" s="4">
        <f t="shared" si="5"/>
        <v>0.05634987384</v>
      </c>
      <c r="Z57" s="4">
        <f t="shared" si="5"/>
        <v>0.1438183347</v>
      </c>
      <c r="AA57" s="4">
        <f t="shared" si="5"/>
        <v>0.4415475189</v>
      </c>
      <c r="AB57" s="4">
        <f t="shared" si="5"/>
        <v>0.06307821699</v>
      </c>
      <c r="AC57" s="4">
        <f t="shared" si="5"/>
        <v>0.1547518923</v>
      </c>
      <c r="AD57" s="15">
        <v>0.2522</v>
      </c>
      <c r="AE57" s="15">
        <v>0.0536</v>
      </c>
      <c r="AF57" s="4">
        <v>0.13592426065084606</v>
      </c>
      <c r="AG57" s="4">
        <v>0.31970959935466525</v>
      </c>
      <c r="AH57" s="4">
        <v>0.956543709084739</v>
      </c>
    </row>
    <row r="58">
      <c r="M58" s="24" t="s">
        <v>97</v>
      </c>
      <c r="N58" s="25">
        <v>0.1101456815816858</v>
      </c>
      <c r="O58" s="25">
        <v>0.11977313769831543</v>
      </c>
      <c r="P58" s="25">
        <v>0.2971104509856872</v>
      </c>
      <c r="Q58" s="24">
        <v>0.2721398554</v>
      </c>
      <c r="R58" s="20" t="s">
        <v>34</v>
      </c>
      <c r="S58" s="15">
        <v>0.764</v>
      </c>
      <c r="T58" s="15">
        <v>0.3934</v>
      </c>
      <c r="U58" s="4">
        <v>0.2971104509856872</v>
      </c>
      <c r="V58" s="4">
        <v>0.8522522522522522</v>
      </c>
      <c r="W58" s="4">
        <v>0.9417417417417417</v>
      </c>
      <c r="X58" s="4">
        <f t="shared" ref="X58:AC58" si="6">R18/100</f>
        <v>0.04658385093</v>
      </c>
      <c r="Y58" s="4">
        <f t="shared" si="6"/>
        <v>0.009316770186</v>
      </c>
      <c r="Z58" s="4">
        <f t="shared" si="6"/>
        <v>0.06211180124</v>
      </c>
      <c r="AA58" s="4">
        <f t="shared" si="6"/>
        <v>0.5931677019</v>
      </c>
      <c r="AB58" s="4">
        <f t="shared" si="6"/>
        <v>0.05900621118</v>
      </c>
      <c r="AC58" s="4">
        <f t="shared" si="6"/>
        <v>0.2298136646</v>
      </c>
      <c r="AD58" s="15">
        <v>0.2941</v>
      </c>
      <c r="AE58" s="15">
        <v>0.1298</v>
      </c>
      <c r="AF58" s="4">
        <v>0.09613500187675095</v>
      </c>
      <c r="AG58" s="4">
        <v>0.1933933933933934</v>
      </c>
      <c r="AH58" s="4">
        <v>0.9814081257631749</v>
      </c>
    </row>
    <row r="59">
      <c r="M59" s="24" t="s">
        <v>68</v>
      </c>
      <c r="N59" s="25">
        <v>0.9097435897435897</v>
      </c>
      <c r="O59" s="25">
        <v>0.8980908846464103</v>
      </c>
      <c r="P59" s="25">
        <v>0.8522522522522522</v>
      </c>
      <c r="Q59" s="24">
        <v>0.5990791409</v>
      </c>
      <c r="R59" s="20" t="s">
        <v>114</v>
      </c>
      <c r="S59" s="1">
        <v>0.345800087</v>
      </c>
      <c r="T59" s="1">
        <v>0.1388004764</v>
      </c>
      <c r="U59" s="1">
        <v>0.2721398554</v>
      </c>
      <c r="V59" s="1">
        <v>0.5990791409</v>
      </c>
      <c r="W59" s="1">
        <v>0.4920296269</v>
      </c>
      <c r="X59" s="4">
        <f t="shared" ref="X59:AC59" si="7">R19/100</f>
        <v>0.122849636</v>
      </c>
      <c r="Y59" s="4">
        <f t="shared" si="7"/>
        <v>0.03783090724</v>
      </c>
      <c r="Z59" s="4">
        <f t="shared" si="7"/>
        <v>0.1664194132</v>
      </c>
      <c r="AA59" s="4">
        <f t="shared" si="7"/>
        <v>0.4633764431</v>
      </c>
      <c r="AB59" s="4">
        <f t="shared" si="7"/>
        <v>0.06491567916</v>
      </c>
      <c r="AC59" s="4">
        <f t="shared" si="7"/>
        <v>0.1446079212</v>
      </c>
      <c r="AD59" s="1">
        <v>0.2732014363</v>
      </c>
      <c r="AE59" s="1">
        <v>0.123259285</v>
      </c>
      <c r="AF59" s="1">
        <v>0.1249068444</v>
      </c>
      <c r="AG59" s="1">
        <v>0.2068480484</v>
      </c>
      <c r="AH59" s="1">
        <v>0.9743158748</v>
      </c>
    </row>
    <row r="60">
      <c r="M60" s="24" t="s">
        <v>141</v>
      </c>
      <c r="N60" s="25">
        <v>0.7158974358974359</v>
      </c>
      <c r="O60" s="25">
        <v>0.7147082549072332</v>
      </c>
      <c r="P60" s="25">
        <v>0.9417417417417417</v>
      </c>
      <c r="Q60" s="24">
        <v>0.4920296269</v>
      </c>
    </row>
    <row r="61">
      <c r="M61" s="32" t="s">
        <v>135</v>
      </c>
      <c r="N61" s="33">
        <v>0.09274193548387095</v>
      </c>
      <c r="O61" s="33">
        <v>0.1404541631623213</v>
      </c>
      <c r="P61" s="33">
        <v>0.04658385093167702</v>
      </c>
      <c r="Q61" s="33">
        <v>0.122849636</v>
      </c>
    </row>
    <row r="62">
      <c r="M62" s="32" t="s">
        <v>136</v>
      </c>
      <c r="N62" s="33">
        <v>0.07661290322580645</v>
      </c>
      <c r="O62" s="33">
        <v>0.056349873843566024</v>
      </c>
      <c r="P62" s="33">
        <v>0.009316770186335404</v>
      </c>
      <c r="Q62" s="33">
        <v>0.03783090724</v>
      </c>
    </row>
    <row r="63">
      <c r="M63" s="32" t="s">
        <v>137</v>
      </c>
      <c r="N63" s="33">
        <v>0.1532258064516129</v>
      </c>
      <c r="O63" s="33">
        <v>0.1438183347350715</v>
      </c>
      <c r="P63" s="33">
        <v>0.062111801242236024</v>
      </c>
      <c r="Q63" s="33">
        <v>0.1664194132</v>
      </c>
    </row>
    <row r="64">
      <c r="M64" s="32" t="s">
        <v>138</v>
      </c>
      <c r="N64" s="33">
        <v>0.43548387096774194</v>
      </c>
      <c r="O64" s="33">
        <v>0.4415475189234651</v>
      </c>
      <c r="P64" s="33">
        <v>0.593167701863354</v>
      </c>
      <c r="Q64" s="33">
        <v>0.4633764430999999</v>
      </c>
    </row>
    <row r="65">
      <c r="M65" s="32" t="s">
        <v>139</v>
      </c>
      <c r="N65" s="33">
        <v>0.09274193548387095</v>
      </c>
      <c r="O65" s="33">
        <v>0.06307821698906645</v>
      </c>
      <c r="P65" s="33">
        <v>0.059006211180124224</v>
      </c>
      <c r="Q65" s="33">
        <v>0.06491567916</v>
      </c>
    </row>
    <row r="66">
      <c r="M66" s="32" t="s">
        <v>140</v>
      </c>
      <c r="N66" s="33">
        <v>0.14919354838709678</v>
      </c>
      <c r="O66" s="33">
        <v>0.15475189234650968</v>
      </c>
      <c r="P66" s="33">
        <v>0.22981366459627328</v>
      </c>
      <c r="Q66" s="33">
        <v>0.1446079212</v>
      </c>
    </row>
    <row r="67">
      <c r="M67" s="32" t="s">
        <v>106</v>
      </c>
      <c r="N67" s="32">
        <v>0.337</v>
      </c>
      <c r="O67" s="32">
        <v>0.2522</v>
      </c>
      <c r="P67" s="32">
        <v>0.2941</v>
      </c>
      <c r="Q67" s="32">
        <v>0.2732014363</v>
      </c>
    </row>
    <row r="68">
      <c r="M68" s="32" t="s">
        <v>107</v>
      </c>
      <c r="N68" s="32">
        <v>0.16</v>
      </c>
      <c r="O68" s="32">
        <v>0.0536</v>
      </c>
      <c r="P68" s="32">
        <v>0.1298</v>
      </c>
      <c r="Q68" s="32">
        <v>0.123259285</v>
      </c>
    </row>
    <row r="69">
      <c r="M69" s="24" t="s">
        <v>108</v>
      </c>
      <c r="N69" s="25">
        <v>0.10642254256625461</v>
      </c>
      <c r="O69" s="25">
        <v>0.13592426065084606</v>
      </c>
      <c r="P69" s="25">
        <v>0.09613500187675095</v>
      </c>
      <c r="Q69" s="24">
        <v>0.1249068444</v>
      </c>
    </row>
    <row r="70">
      <c r="M70" s="24" t="s">
        <v>109</v>
      </c>
      <c r="N70" s="25">
        <v>0.25435897435897437</v>
      </c>
      <c r="O70" s="25">
        <v>0.31970959935466525</v>
      </c>
      <c r="P70" s="25">
        <v>0.1933933933933934</v>
      </c>
      <c r="Q70" s="24">
        <v>0.2068480484</v>
      </c>
    </row>
    <row r="71">
      <c r="M71" s="24" t="s">
        <v>110</v>
      </c>
      <c r="N71" s="25">
        <v>0.9729304712241732</v>
      </c>
      <c r="O71" s="25">
        <v>0.956543709084739</v>
      </c>
      <c r="P71" s="25">
        <v>0.9814081257631749</v>
      </c>
      <c r="Q71" s="24">
        <v>0.9743158748</v>
      </c>
    </row>
  </sheetData>
  <conditionalFormatting sqref="C2:C7">
    <cfRule type="colorScale" priority="1">
      <colorScale>
        <cfvo type="min"/>
        <cfvo type="max"/>
        <color rgb="FF00FF00"/>
        <color rgb="FFFF0000"/>
      </colorScale>
    </cfRule>
  </conditionalFormatting>
  <conditionalFormatting sqref="D2:D7">
    <cfRule type="colorScale" priority="2">
      <colorScale>
        <cfvo type="min"/>
        <cfvo type="max"/>
        <color rgb="FF00FF00"/>
        <color rgb="FFFF0000"/>
      </colorScale>
    </cfRule>
  </conditionalFormatting>
  <conditionalFormatting sqref="E2:E7">
    <cfRule type="colorScale" priority="3">
      <colorScale>
        <cfvo type="min"/>
        <cfvo type="max"/>
        <color rgb="FF00FF00"/>
        <color rgb="FFFF0000"/>
      </colorScale>
    </cfRule>
  </conditionalFormatting>
  <conditionalFormatting sqref="F2:F7">
    <cfRule type="colorScale" priority="4">
      <colorScale>
        <cfvo type="min"/>
        <cfvo type="max"/>
        <color rgb="FF00FF00"/>
        <color rgb="FFFF0000"/>
      </colorScale>
    </cfRule>
  </conditionalFormatting>
  <conditionalFormatting sqref="H2:H7">
    <cfRule type="colorScale" priority="5">
      <colorScale>
        <cfvo type="min"/>
        <cfvo type="max"/>
        <color rgb="FF00FF00"/>
        <color rgb="FFFF0000"/>
      </colorScale>
    </cfRule>
  </conditionalFormatting>
  <conditionalFormatting sqref="I2:I7">
    <cfRule type="colorScale" priority="6">
      <colorScale>
        <cfvo type="min"/>
        <cfvo type="max"/>
        <color rgb="FF00FF00"/>
        <color rgb="FFFF0000"/>
      </colorScale>
    </cfRule>
  </conditionalFormatting>
  <conditionalFormatting sqref="J2:J7">
    <cfRule type="colorScale" priority="7">
      <colorScale>
        <cfvo type="min"/>
        <cfvo type="max"/>
        <color rgb="FF00FF00"/>
        <color rgb="FFFF0000"/>
      </colorScale>
    </cfRule>
  </conditionalFormatting>
  <conditionalFormatting sqref="K2:K7">
    <cfRule type="colorScale" priority="8">
      <colorScale>
        <cfvo type="min"/>
        <cfvo type="max"/>
        <color rgb="FF00FF00"/>
        <color rgb="FFFF0000"/>
      </colorScale>
    </cfRule>
  </conditionalFormatting>
  <conditionalFormatting sqref="L2:L7">
    <cfRule type="colorScale" priority="9">
      <colorScale>
        <cfvo type="min"/>
        <cfvo type="max"/>
        <color rgb="FF00FF00"/>
        <color rgb="FFFF0000"/>
      </colorScale>
    </cfRule>
  </conditionalFormatting>
  <conditionalFormatting sqref="B18:B23">
    <cfRule type="colorScale" priority="10">
      <colorScale>
        <cfvo type="min"/>
        <cfvo type="max"/>
        <color rgb="FF00FF00"/>
        <color rgb="FFFF0000"/>
      </colorScale>
    </cfRule>
  </conditionalFormatting>
  <conditionalFormatting sqref="C18:C23">
    <cfRule type="colorScale" priority="11">
      <colorScale>
        <cfvo type="min"/>
        <cfvo type="max"/>
        <color rgb="FF00FF00"/>
        <color rgb="FFFF0000"/>
      </colorScale>
    </cfRule>
  </conditionalFormatting>
  <conditionalFormatting sqref="D18:D23">
    <cfRule type="colorScale" priority="12">
      <colorScale>
        <cfvo type="min"/>
        <cfvo type="max"/>
        <color rgb="FF00FF00"/>
        <color rgb="FFFF0000"/>
      </colorScale>
    </cfRule>
  </conditionalFormatting>
  <conditionalFormatting sqref="E18:E23">
    <cfRule type="colorScale" priority="13">
      <colorScale>
        <cfvo type="min"/>
        <cfvo type="max"/>
        <color rgb="FF00FF00"/>
        <color rgb="FFFF0000"/>
      </colorScale>
    </cfRule>
  </conditionalFormatting>
  <conditionalFormatting sqref="F18:F23">
    <cfRule type="colorScale" priority="14">
      <colorScale>
        <cfvo type="min"/>
        <cfvo type="max"/>
        <color rgb="FF00FF00"/>
        <color rgb="FFFF0000"/>
      </colorScale>
    </cfRule>
  </conditionalFormatting>
  <conditionalFormatting sqref="G18:G23">
    <cfRule type="colorScale" priority="15">
      <colorScale>
        <cfvo type="min"/>
        <cfvo type="max"/>
        <color rgb="FF00FF00"/>
        <color rgb="FFFF0000"/>
      </colorScale>
    </cfRule>
  </conditionalFormatting>
  <conditionalFormatting sqref="H18:H23">
    <cfRule type="colorScale" priority="16">
      <colorScale>
        <cfvo type="min"/>
        <cfvo type="max"/>
        <color rgb="FF00FF00"/>
        <color rgb="FFFF0000"/>
      </colorScale>
    </cfRule>
  </conditionalFormatting>
  <conditionalFormatting sqref="I18:I23">
    <cfRule type="colorScale" priority="17">
      <colorScale>
        <cfvo type="min"/>
        <cfvo type="max"/>
        <color rgb="FF00FF00"/>
        <color rgb="FFFF0000"/>
      </colorScale>
    </cfRule>
  </conditionalFormatting>
  <conditionalFormatting sqref="J18:J23">
    <cfRule type="colorScale" priority="18">
      <colorScale>
        <cfvo type="min"/>
        <cfvo type="max"/>
        <color rgb="FF00FF00"/>
        <color rgb="FFFF0000"/>
      </colorScale>
    </cfRule>
  </conditionalFormatting>
  <conditionalFormatting sqref="K18:K23">
    <cfRule type="colorScale" priority="19">
      <colorScale>
        <cfvo type="min"/>
        <cfvo type="max"/>
        <color rgb="FF00FF00"/>
        <color rgb="FFFF0000"/>
      </colorScale>
    </cfRule>
  </conditionalFormatting>
  <conditionalFormatting sqref="L18:L23">
    <cfRule type="colorScale" priority="20">
      <colorScale>
        <cfvo type="min"/>
        <cfvo type="max"/>
        <color rgb="FF00FF00"/>
        <color rgb="FFFF0000"/>
      </colorScale>
    </cfRule>
  </conditionalFormatting>
  <conditionalFormatting sqref="M18:M23">
    <cfRule type="colorScale" priority="21">
      <colorScale>
        <cfvo type="min"/>
        <cfvo type="max"/>
        <color rgb="FF00FF00"/>
        <color rgb="FFFF0000"/>
      </colorScale>
    </cfRule>
  </conditionalFormatting>
  <conditionalFormatting sqref="B10:B15">
    <cfRule type="colorScale" priority="22">
      <colorScale>
        <cfvo type="min"/>
        <cfvo type="max"/>
        <color rgb="FF00FF00"/>
        <color rgb="FFFF0000"/>
      </colorScale>
    </cfRule>
  </conditionalFormatting>
  <conditionalFormatting sqref="C10:C15">
    <cfRule type="colorScale" priority="23">
      <colorScale>
        <cfvo type="min"/>
        <cfvo type="max"/>
        <color rgb="FF00FF00"/>
        <color rgb="FFFF0000"/>
      </colorScale>
    </cfRule>
  </conditionalFormatting>
  <conditionalFormatting sqref="D10:D15">
    <cfRule type="colorScale" priority="24">
      <colorScale>
        <cfvo type="min"/>
        <cfvo type="max"/>
        <color rgb="FF00FF00"/>
        <color rgb="FFFF0000"/>
      </colorScale>
    </cfRule>
  </conditionalFormatting>
  <conditionalFormatting sqref="E10:E15">
    <cfRule type="colorScale" priority="25">
      <colorScale>
        <cfvo type="min"/>
        <cfvo type="max"/>
        <color rgb="FF00FF00"/>
        <color rgb="FFFF0000"/>
      </colorScale>
    </cfRule>
  </conditionalFormatting>
  <conditionalFormatting sqref="F10:F15">
    <cfRule type="colorScale" priority="26">
      <colorScale>
        <cfvo type="min"/>
        <cfvo type="max"/>
        <color rgb="FF00FF00"/>
        <color rgb="FFFF0000"/>
      </colorScale>
    </cfRule>
  </conditionalFormatting>
  <conditionalFormatting sqref="G10:G15">
    <cfRule type="colorScale" priority="27">
      <colorScale>
        <cfvo type="min"/>
        <cfvo type="max"/>
        <color rgb="FF00FF00"/>
        <color rgb="FFFF0000"/>
      </colorScale>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0" max="32" width="13.57"/>
  </cols>
  <sheetData>
    <row r="1">
      <c r="A1" s="1" t="s">
        <v>93</v>
      </c>
      <c r="B1" s="16" t="s">
        <v>94</v>
      </c>
      <c r="C1" s="16" t="s">
        <v>96</v>
      </c>
      <c r="D1" s="16" t="s">
        <v>97</v>
      </c>
      <c r="E1" s="16" t="s">
        <v>98</v>
      </c>
      <c r="F1" s="16" t="s">
        <v>99</v>
      </c>
      <c r="G1" s="16" t="s">
        <v>100</v>
      </c>
      <c r="H1" s="16" t="s">
        <v>101</v>
      </c>
      <c r="I1" s="16" t="s">
        <v>102</v>
      </c>
      <c r="J1" s="16" t="s">
        <v>103</v>
      </c>
      <c r="K1" s="16" t="s">
        <v>104</v>
      </c>
      <c r="L1" s="16" t="s">
        <v>105</v>
      </c>
      <c r="M1" s="16" t="s">
        <v>106</v>
      </c>
      <c r="N1" s="16" t="s">
        <v>107</v>
      </c>
      <c r="O1" s="16" t="s">
        <v>108</v>
      </c>
      <c r="P1" s="16" t="s">
        <v>109</v>
      </c>
      <c r="Q1" s="16" t="s">
        <v>110</v>
      </c>
      <c r="W1" s="1" t="s">
        <v>93</v>
      </c>
      <c r="X1" s="1" t="s">
        <v>17</v>
      </c>
      <c r="Y1" s="1" t="s">
        <v>18</v>
      </c>
      <c r="Z1" s="1" t="s">
        <v>78</v>
      </c>
      <c r="AA1" s="1" t="s">
        <v>79</v>
      </c>
      <c r="AB1" s="1" t="s">
        <v>80</v>
      </c>
      <c r="AC1" s="1" t="s">
        <v>81</v>
      </c>
      <c r="AD1" s="1" t="s">
        <v>85</v>
      </c>
      <c r="AE1" s="1" t="s">
        <v>86</v>
      </c>
      <c r="AF1" s="1" t="s">
        <v>23</v>
      </c>
      <c r="AG1" s="1" t="s">
        <v>24</v>
      </c>
      <c r="AH1" s="1" t="s">
        <v>87</v>
      </c>
      <c r="AI1" s="1" t="s">
        <v>26</v>
      </c>
      <c r="AJ1" s="1" t="s">
        <v>88</v>
      </c>
      <c r="AK1" s="1"/>
      <c r="AL1" s="1"/>
      <c r="AM1" s="1"/>
      <c r="AN1" s="1"/>
      <c r="AO1" s="1"/>
      <c r="AP1" s="1"/>
      <c r="AQ1" s="1"/>
      <c r="AR1" s="1"/>
      <c r="AS1" s="1"/>
      <c r="AT1" s="1"/>
      <c r="AU1" s="1"/>
      <c r="AV1" s="1"/>
      <c r="AW1" s="1"/>
      <c r="AX1" s="1"/>
      <c r="AY1" s="1"/>
      <c r="AZ1" s="1"/>
      <c r="BA1" s="1"/>
    </row>
    <row r="2">
      <c r="A2" s="17" t="s">
        <v>112</v>
      </c>
      <c r="B2" s="18">
        <v>0.345800087</v>
      </c>
      <c r="C2" s="18">
        <v>0.1388004764</v>
      </c>
      <c r="D2" s="18">
        <v>0.2721398554</v>
      </c>
      <c r="E2" s="18">
        <v>0.5990791409</v>
      </c>
      <c r="F2" s="18">
        <v>0.4920296269</v>
      </c>
      <c r="G2" s="18">
        <v>0.4633764431</v>
      </c>
      <c r="H2" s="18">
        <v>0.06491567916</v>
      </c>
      <c r="I2" s="18">
        <v>0.1446079212</v>
      </c>
      <c r="J2" s="18">
        <v>0.1664194132</v>
      </c>
      <c r="K2" s="18">
        <v>0.03783090724</v>
      </c>
      <c r="L2" s="18">
        <v>0.122849636</v>
      </c>
      <c r="M2" s="18">
        <v>0.2732014363</v>
      </c>
      <c r="N2" s="18">
        <v>0.123259285</v>
      </c>
      <c r="O2" s="18">
        <v>0.1249068444</v>
      </c>
      <c r="P2" s="18">
        <v>0.2068480484</v>
      </c>
      <c r="Q2" s="18">
        <v>0.9743158748</v>
      </c>
      <c r="W2" s="17" t="s">
        <v>112</v>
      </c>
      <c r="X2" s="18">
        <v>0.345800087</v>
      </c>
      <c r="Y2" s="18">
        <v>0.1388004764</v>
      </c>
      <c r="Z2" s="18">
        <v>0.2721398554</v>
      </c>
      <c r="AA2" s="18">
        <v>0.5990791409</v>
      </c>
      <c r="AB2" s="18">
        <v>0.4920296269</v>
      </c>
      <c r="AC2" s="18">
        <v>0.4633764431</v>
      </c>
      <c r="AD2" s="18">
        <v>0.03783090724</v>
      </c>
      <c r="AE2" s="18">
        <v>0.122849636</v>
      </c>
      <c r="AF2" s="18">
        <v>0.2732014363</v>
      </c>
      <c r="AG2" s="18">
        <v>0.123259285</v>
      </c>
      <c r="AH2" s="18">
        <v>0.1249068444</v>
      </c>
      <c r="AI2" s="18">
        <v>0.2068480484</v>
      </c>
      <c r="AJ2" s="18">
        <v>0.9743158748</v>
      </c>
      <c r="AK2" s="18"/>
      <c r="AL2" s="18"/>
      <c r="AM2" s="18"/>
      <c r="AN2" s="18"/>
      <c r="AO2" s="18"/>
      <c r="AP2" s="18"/>
      <c r="AQ2" s="18"/>
      <c r="AR2" s="18"/>
      <c r="AS2" s="18"/>
      <c r="AT2" s="18"/>
      <c r="AU2" s="18"/>
      <c r="AV2" s="18"/>
      <c r="AW2" s="18"/>
      <c r="AX2" s="18"/>
      <c r="AY2" s="18"/>
      <c r="AZ2" s="18"/>
      <c r="BA2" s="18"/>
    </row>
    <row r="3">
      <c r="A3" s="19" t="s">
        <v>115</v>
      </c>
      <c r="B3" s="21">
        <v>0.3358430143</v>
      </c>
      <c r="C3" s="21">
        <v>0.2282224725</v>
      </c>
      <c r="D3" s="21">
        <v>0.1425577998</v>
      </c>
      <c r="E3" s="21">
        <v>0.2671782722</v>
      </c>
      <c r="F3" s="21">
        <v>0.303670327</v>
      </c>
      <c r="G3" s="21">
        <v>0.1879515977</v>
      </c>
      <c r="H3" s="21">
        <v>0.08546581845</v>
      </c>
      <c r="I3" s="21">
        <v>0.1369744335</v>
      </c>
      <c r="J3" s="21">
        <v>0.1496716986</v>
      </c>
      <c r="K3" s="21">
        <v>0.07322839874</v>
      </c>
      <c r="L3" s="21">
        <v>0.1445227359</v>
      </c>
      <c r="M3" s="21">
        <v>0.2798013747</v>
      </c>
      <c r="N3" s="21">
        <v>0.21861545</v>
      </c>
      <c r="O3" s="21">
        <v>0.05731387145</v>
      </c>
      <c r="P3" s="21">
        <v>0.1142069116</v>
      </c>
      <c r="Q3" s="21">
        <v>0.02082596991</v>
      </c>
      <c r="W3" s="19" t="s">
        <v>115</v>
      </c>
      <c r="X3" s="21">
        <v>0.3358430143</v>
      </c>
      <c r="Y3" s="21">
        <v>0.2282224725</v>
      </c>
      <c r="Z3" s="21">
        <v>0.1425577998</v>
      </c>
      <c r="AA3" s="21">
        <v>0.2671782722</v>
      </c>
      <c r="AB3" s="21">
        <v>0.303670327</v>
      </c>
      <c r="AC3" s="21">
        <v>0.1879515977</v>
      </c>
      <c r="AD3" s="21">
        <v>0.07322839874</v>
      </c>
      <c r="AE3" s="21">
        <v>0.1445227359</v>
      </c>
      <c r="AF3" s="21">
        <v>0.2798013747</v>
      </c>
      <c r="AG3" s="21">
        <v>0.21861545</v>
      </c>
      <c r="AH3" s="21">
        <v>0.05731387145</v>
      </c>
      <c r="AI3" s="21">
        <v>0.1142069116</v>
      </c>
      <c r="AJ3" s="21">
        <v>0.02082596991</v>
      </c>
      <c r="AK3" s="21"/>
      <c r="AL3" s="21"/>
      <c r="AM3" s="21"/>
      <c r="AN3" s="21"/>
      <c r="AO3" s="21"/>
      <c r="AP3" s="21"/>
      <c r="AQ3" s="21"/>
      <c r="AR3" s="21"/>
      <c r="AS3" s="21"/>
      <c r="AT3" s="21"/>
      <c r="AU3" s="21"/>
      <c r="AV3" s="21"/>
      <c r="AW3" s="21"/>
      <c r="AX3" s="21"/>
      <c r="AY3" s="21"/>
      <c r="AZ3" s="21"/>
      <c r="BA3" s="21"/>
    </row>
    <row r="4">
      <c r="A4" s="1" t="s">
        <v>28</v>
      </c>
      <c r="B4" s="24">
        <v>0.3548</v>
      </c>
      <c r="C4" s="24">
        <v>0.1613</v>
      </c>
      <c r="D4" s="25">
        <v>0.1101456815816858</v>
      </c>
      <c r="E4" s="25">
        <v>0.9097435897435897</v>
      </c>
      <c r="F4" s="25">
        <v>0.7158974358974359</v>
      </c>
      <c r="G4" s="25">
        <f>Summary!U16/100</f>
        <v>0.435483871</v>
      </c>
      <c r="H4" s="25">
        <f>Summary!V16/100</f>
        <v>0.09274193548</v>
      </c>
      <c r="I4" s="25">
        <f>Summary!W16/100</f>
        <v>0.1491935484</v>
      </c>
      <c r="J4" s="25">
        <f>Summary!T16/100</f>
        <v>0.1532258065</v>
      </c>
      <c r="K4" s="25">
        <f>Summary!S16/100</f>
        <v>0.07661290323</v>
      </c>
      <c r="L4" s="25">
        <f>Summary!R16/100</f>
        <v>0.09274193548</v>
      </c>
      <c r="M4" s="24">
        <v>0.337</v>
      </c>
      <c r="N4" s="24">
        <v>0.16</v>
      </c>
      <c r="O4" s="25">
        <v>0.10642254256625461</v>
      </c>
      <c r="P4" s="25">
        <v>0.25435897435897437</v>
      </c>
      <c r="Q4" s="25">
        <v>0.9729304712241732</v>
      </c>
      <c r="W4" s="1" t="s">
        <v>28</v>
      </c>
      <c r="X4" s="24">
        <v>0.3548</v>
      </c>
      <c r="Y4" s="24">
        <v>0.1613</v>
      </c>
      <c r="Z4" s="25">
        <v>0.1101456815816858</v>
      </c>
      <c r="AA4" s="25">
        <v>0.9097435897435897</v>
      </c>
      <c r="AB4" s="25">
        <v>0.7158974358974359</v>
      </c>
      <c r="AC4" s="25">
        <v>0.43548387096774194</v>
      </c>
      <c r="AD4" s="25">
        <v>0.07661290322580645</v>
      </c>
      <c r="AE4" s="25">
        <v>0.09274193548387095</v>
      </c>
      <c r="AF4" s="24">
        <v>0.337</v>
      </c>
      <c r="AG4" s="24">
        <v>0.16</v>
      </c>
      <c r="AH4" s="25">
        <v>0.10642254256625461</v>
      </c>
      <c r="AI4" s="25">
        <v>0.25435897435897437</v>
      </c>
      <c r="AJ4" s="25">
        <v>0.9729304712241732</v>
      </c>
      <c r="AK4" s="25"/>
      <c r="AL4" s="25"/>
      <c r="AM4" s="25"/>
      <c r="AN4" s="25"/>
      <c r="AO4" s="25"/>
      <c r="AP4" s="25"/>
      <c r="AQ4" s="25"/>
      <c r="AR4" s="25"/>
      <c r="AS4" s="25"/>
      <c r="AT4" s="25"/>
      <c r="AU4" s="25"/>
      <c r="AV4" s="25"/>
      <c r="AW4" s="25"/>
      <c r="AX4" s="25"/>
      <c r="AY4" s="25"/>
      <c r="AZ4" s="25"/>
      <c r="BA4" s="25"/>
    </row>
    <row r="5">
      <c r="A5" s="1" t="s">
        <v>33</v>
      </c>
      <c r="B5" s="24">
        <v>0.3188</v>
      </c>
      <c r="C5" s="24">
        <v>0.118</v>
      </c>
      <c r="D5" s="25">
        <v>0.11977313769831543</v>
      </c>
      <c r="E5" s="25">
        <v>0.8980908846464103</v>
      </c>
      <c r="F5" s="25">
        <v>0.7147082549072332</v>
      </c>
      <c r="G5" s="25">
        <f>Summary!U17/100</f>
        <v>0.4415475189</v>
      </c>
      <c r="H5" s="25">
        <f>Summary!V17/100</f>
        <v>0.06307821699</v>
      </c>
      <c r="I5" s="25">
        <f>Summary!W17/100</f>
        <v>0.1547518923</v>
      </c>
      <c r="J5" s="25">
        <f>Summary!T17/100</f>
        <v>0.1438183347</v>
      </c>
      <c r="K5" s="25">
        <f>Summary!S17/100</f>
        <v>0.05634987384</v>
      </c>
      <c r="L5" s="25">
        <f>Summary!R17/100</f>
        <v>0.1404541632</v>
      </c>
      <c r="M5" s="24">
        <v>0.2522</v>
      </c>
      <c r="N5" s="24">
        <v>0.0536</v>
      </c>
      <c r="O5" s="25">
        <v>0.13592426065084606</v>
      </c>
      <c r="P5" s="25">
        <v>0.31970959935466525</v>
      </c>
      <c r="Q5" s="25">
        <v>0.956543709084739</v>
      </c>
      <c r="W5" s="1" t="s">
        <v>33</v>
      </c>
      <c r="X5" s="24">
        <v>0.3188</v>
      </c>
      <c r="Y5" s="24">
        <v>0.118</v>
      </c>
      <c r="Z5" s="25">
        <v>0.11977313769831543</v>
      </c>
      <c r="AA5" s="25">
        <v>0.8980908846464103</v>
      </c>
      <c r="AB5" s="25">
        <v>0.7147082549072332</v>
      </c>
      <c r="AC5" s="25">
        <v>0.4415475189234651</v>
      </c>
      <c r="AD5" s="25">
        <v>0.056349873843566024</v>
      </c>
      <c r="AE5" s="25">
        <v>0.1404541631623213</v>
      </c>
      <c r="AF5" s="24">
        <v>0.2522</v>
      </c>
      <c r="AG5" s="24">
        <v>0.0536</v>
      </c>
      <c r="AH5" s="25">
        <v>0.13592426065084606</v>
      </c>
      <c r="AI5" s="25">
        <v>0.31970959935466525</v>
      </c>
      <c r="AJ5" s="25">
        <v>0.956543709084739</v>
      </c>
      <c r="AK5" s="25"/>
      <c r="AL5" s="25"/>
      <c r="AM5" s="25"/>
      <c r="AN5" s="25"/>
      <c r="AO5" s="25"/>
      <c r="AP5" s="25"/>
      <c r="AQ5" s="25"/>
      <c r="AR5" s="25"/>
      <c r="AS5" s="25"/>
      <c r="AT5" s="25"/>
      <c r="AU5" s="25"/>
      <c r="AV5" s="25"/>
      <c r="AW5" s="25"/>
      <c r="AX5" s="25"/>
      <c r="AY5" s="25"/>
      <c r="AZ5" s="25"/>
      <c r="BA5" s="25"/>
    </row>
    <row r="6">
      <c r="A6" s="1" t="s">
        <v>34</v>
      </c>
      <c r="B6" s="24">
        <v>0.764</v>
      </c>
      <c r="C6" s="24">
        <v>0.3934</v>
      </c>
      <c r="D6" s="25">
        <v>0.2971104509856872</v>
      </c>
      <c r="E6" s="25">
        <v>0.8522522522522522</v>
      </c>
      <c r="F6" s="25">
        <v>0.9417417417417417</v>
      </c>
      <c r="G6" s="25">
        <f>Summary!U18/100</f>
        <v>0.5931677019</v>
      </c>
      <c r="H6" s="25">
        <f>Summary!V18/100</f>
        <v>0.05900621118</v>
      </c>
      <c r="I6" s="25">
        <f>Summary!W18/100</f>
        <v>0.2298136646</v>
      </c>
      <c r="J6" s="25">
        <f>Summary!T18/100</f>
        <v>0.06211180124</v>
      </c>
      <c r="K6" s="25">
        <f>Summary!S18/100</f>
        <v>0.009316770186</v>
      </c>
      <c r="L6" s="25">
        <f>Summary!R18/100</f>
        <v>0.04658385093</v>
      </c>
      <c r="M6" s="24">
        <v>0.2941</v>
      </c>
      <c r="N6" s="24">
        <v>0.1298</v>
      </c>
      <c r="O6" s="25">
        <v>0.09613500187675095</v>
      </c>
      <c r="P6" s="25">
        <v>0.1933933933933934</v>
      </c>
      <c r="Q6" s="25">
        <v>0.9814081257631749</v>
      </c>
      <c r="W6" s="1" t="s">
        <v>34</v>
      </c>
      <c r="X6" s="24">
        <v>0.764</v>
      </c>
      <c r="Y6" s="24">
        <v>0.3934</v>
      </c>
      <c r="Z6" s="25">
        <v>0.2971104509856872</v>
      </c>
      <c r="AA6" s="25">
        <v>0.8522522522522522</v>
      </c>
      <c r="AB6" s="25">
        <v>0.9417417417417417</v>
      </c>
      <c r="AC6" s="25">
        <v>0.593167701863354</v>
      </c>
      <c r="AD6" s="25">
        <v>0.009316770186335404</v>
      </c>
      <c r="AE6" s="25">
        <v>0.04658385093167702</v>
      </c>
      <c r="AF6" s="24">
        <v>0.2941</v>
      </c>
      <c r="AG6" s="24">
        <v>0.1298</v>
      </c>
      <c r="AH6" s="25">
        <v>0.09613500187675095</v>
      </c>
      <c r="AI6" s="25">
        <v>0.1933933933933934</v>
      </c>
      <c r="AJ6" s="25">
        <v>0.9814081257631749</v>
      </c>
      <c r="AK6" s="25"/>
      <c r="AL6" s="25"/>
      <c r="AM6" s="25"/>
      <c r="AN6" s="25"/>
      <c r="AO6" s="25"/>
      <c r="AP6" s="25"/>
      <c r="AQ6" s="25"/>
      <c r="AR6" s="25"/>
      <c r="AS6" s="25"/>
      <c r="AT6" s="25"/>
      <c r="AU6" s="25"/>
      <c r="AV6" s="25"/>
      <c r="AW6" s="25"/>
      <c r="AX6" s="25"/>
      <c r="AY6" s="25"/>
      <c r="AZ6" s="25"/>
      <c r="BA6" s="25"/>
    </row>
    <row r="7">
      <c r="A7" s="1" t="s">
        <v>29</v>
      </c>
      <c r="B7" s="24">
        <v>0.2558</v>
      </c>
      <c r="C7" s="24">
        <v>0.0904</v>
      </c>
      <c r="D7" s="25">
        <v>0.09933297277807829</v>
      </c>
      <c r="E7" s="25">
        <v>0.9383177570093458</v>
      </c>
      <c r="F7" s="25">
        <v>0.7514018691588785</v>
      </c>
      <c r="G7" s="25">
        <f>Summary!E10/100</f>
        <v>0.4186046512</v>
      </c>
      <c r="H7" s="25">
        <f>Summary!F10/100</f>
        <v>0.05426356589</v>
      </c>
      <c r="I7" s="25">
        <f>Summary!G10/100</f>
        <v>0.1550387597</v>
      </c>
      <c r="J7" s="25">
        <f>Summary!D10/100</f>
        <v>0.1472868217</v>
      </c>
      <c r="K7" s="25">
        <f>Summary!C10/100</f>
        <v>0.1007751938</v>
      </c>
      <c r="L7" s="25">
        <f>Summary!B10/100</f>
        <v>0.1240310078</v>
      </c>
      <c r="M7" s="24">
        <v>0.2808</v>
      </c>
      <c r="N7" s="24">
        <v>0.1051</v>
      </c>
      <c r="O7" s="25">
        <v>0.11861486568468038</v>
      </c>
      <c r="P7" s="25">
        <v>0.21121495327102804</v>
      </c>
      <c r="Q7" s="25">
        <v>0.974946766687161</v>
      </c>
      <c r="W7" s="1" t="s">
        <v>29</v>
      </c>
      <c r="X7" s="24">
        <v>0.2558</v>
      </c>
      <c r="Y7" s="24">
        <v>0.0904</v>
      </c>
      <c r="Z7" s="25">
        <v>0.09933297277807829</v>
      </c>
      <c r="AA7" s="25">
        <v>0.9383177570093458</v>
      </c>
      <c r="AB7" s="25">
        <v>0.7514018691588785</v>
      </c>
      <c r="AC7" s="25">
        <v>0.4186046511627907</v>
      </c>
      <c r="AD7" s="25">
        <v>0.10077519379844961</v>
      </c>
      <c r="AE7" s="25">
        <v>0.124031007751938</v>
      </c>
      <c r="AF7" s="24">
        <v>0.2808</v>
      </c>
      <c r="AG7" s="24">
        <v>0.1051</v>
      </c>
      <c r="AH7" s="25">
        <v>0.11861486568468038</v>
      </c>
      <c r="AI7" s="25">
        <v>0.21121495327102804</v>
      </c>
      <c r="AJ7" s="25">
        <v>0.974946766687161</v>
      </c>
      <c r="AK7" s="25"/>
      <c r="AL7" s="25"/>
      <c r="AM7" s="25"/>
      <c r="AN7" s="25"/>
      <c r="AO7" s="25"/>
      <c r="AP7" s="25"/>
      <c r="AQ7" s="25"/>
      <c r="AR7" s="25"/>
      <c r="AS7" s="25"/>
      <c r="AT7" s="25"/>
      <c r="AU7" s="25"/>
      <c r="AV7" s="25"/>
      <c r="AW7" s="25"/>
      <c r="AX7" s="25"/>
      <c r="AY7" s="25"/>
      <c r="AZ7" s="25"/>
      <c r="BA7" s="25"/>
    </row>
    <row r="8">
      <c r="A8" s="1" t="s">
        <v>31</v>
      </c>
      <c r="B8" s="24">
        <v>0.4622</v>
      </c>
      <c r="C8" s="24">
        <v>0.23809999</v>
      </c>
      <c r="D8" s="25">
        <v>0.1310783136784125</v>
      </c>
      <c r="E8" s="25">
        <v>0.875</v>
      </c>
      <c r="F8" s="25">
        <v>0.6727272727272727</v>
      </c>
      <c r="G8" s="25">
        <f>Summary!E11/100</f>
        <v>0.4537815126</v>
      </c>
      <c r="H8" s="25">
        <f>Summary!F11/100</f>
        <v>0.1344537815</v>
      </c>
      <c r="I8" s="25">
        <f>Summary!G11/100</f>
        <v>0.1428571429</v>
      </c>
      <c r="J8" s="25">
        <f>Summary!D11/100</f>
        <v>0.1596638655</v>
      </c>
      <c r="K8" s="25">
        <f>Summary!C11/100</f>
        <v>0.05042016807</v>
      </c>
      <c r="L8" s="25">
        <f>Summary!B11/100</f>
        <v>0.05882352941</v>
      </c>
      <c r="M8" s="24">
        <v>0.4081</v>
      </c>
      <c r="N8" s="24">
        <v>0.2295</v>
      </c>
      <c r="O8" s="25">
        <v>0.09686435496549906</v>
      </c>
      <c r="P8" s="25">
        <v>0.2545454545454545</v>
      </c>
      <c r="Q8" s="25">
        <v>0.9753436187360548</v>
      </c>
      <c r="W8" s="1" t="s">
        <v>31</v>
      </c>
      <c r="X8" s="24">
        <v>0.4622</v>
      </c>
      <c r="Y8" s="24">
        <v>0.23809999</v>
      </c>
      <c r="Z8" s="25">
        <v>0.1310783136784125</v>
      </c>
      <c r="AA8" s="25">
        <v>0.875</v>
      </c>
      <c r="AB8" s="25">
        <v>0.6727272727272727</v>
      </c>
      <c r="AC8" s="25">
        <v>0.453781512605042</v>
      </c>
      <c r="AD8" s="25">
        <v>0.05042016806722689</v>
      </c>
      <c r="AE8" s="25">
        <v>0.0588235294117647</v>
      </c>
      <c r="AF8" s="24">
        <v>0.4081</v>
      </c>
      <c r="AG8" s="24">
        <v>0.2295</v>
      </c>
      <c r="AH8" s="25">
        <v>0.09686435496549906</v>
      </c>
      <c r="AI8" s="25">
        <v>0.2545454545454545</v>
      </c>
      <c r="AJ8" s="25">
        <v>0.9753436187360548</v>
      </c>
      <c r="AK8" s="25"/>
      <c r="AL8" s="25"/>
      <c r="AM8" s="25"/>
      <c r="AN8" s="25"/>
      <c r="AO8" s="25"/>
      <c r="AP8" s="25"/>
      <c r="AQ8" s="25"/>
      <c r="AR8" s="25"/>
      <c r="AS8" s="25"/>
      <c r="AT8" s="25"/>
      <c r="AU8" s="25"/>
      <c r="AV8" s="25"/>
      <c r="AW8" s="25"/>
      <c r="AX8" s="25"/>
      <c r="AY8" s="25"/>
      <c r="AZ8" s="25"/>
      <c r="BA8" s="25"/>
    </row>
    <row r="9">
      <c r="A9" s="1" t="s">
        <v>32</v>
      </c>
      <c r="B9" s="24">
        <v>0.2972</v>
      </c>
      <c r="C9" s="24">
        <v>0.092599996</v>
      </c>
      <c r="D9" s="25">
        <v>0.12940277777777776</v>
      </c>
      <c r="E9" s="25">
        <v>0.9042076991942704</v>
      </c>
      <c r="F9" s="25">
        <v>0.6893464637421667</v>
      </c>
      <c r="G9" s="25">
        <f>Summary!E12/100</f>
        <v>0.4555555556</v>
      </c>
      <c r="H9" s="25">
        <f>Summary!F12/100</f>
        <v>0.05555555556</v>
      </c>
      <c r="I9" s="25">
        <f>Summary!G12/100</f>
        <v>0.1375</v>
      </c>
      <c r="J9" s="25">
        <f>Summary!D12/100</f>
        <v>0.1430555556</v>
      </c>
      <c r="K9" s="25">
        <f>Summary!C12/100</f>
        <v>0.06666666667</v>
      </c>
      <c r="L9" s="25">
        <f>Summary!B12/100</f>
        <v>0.1416666667</v>
      </c>
      <c r="M9" s="24">
        <v>0.251</v>
      </c>
      <c r="N9" s="24">
        <v>0.05</v>
      </c>
      <c r="O9" s="25">
        <v>0.13908723337794848</v>
      </c>
      <c r="P9" s="25">
        <v>0.2766338406445837</v>
      </c>
      <c r="Q9" s="25">
        <v>0.9615237644460286</v>
      </c>
      <c r="W9" s="1" t="s">
        <v>32</v>
      </c>
      <c r="X9" s="24">
        <v>0.2972</v>
      </c>
      <c r="Y9" s="24">
        <v>0.092599996</v>
      </c>
      <c r="Z9" s="25">
        <v>0.12940277777777776</v>
      </c>
      <c r="AA9" s="25">
        <v>0.9042076991942704</v>
      </c>
      <c r="AB9" s="25">
        <v>0.6893464637421667</v>
      </c>
      <c r="AC9" s="25">
        <v>0.45555555555555555</v>
      </c>
      <c r="AD9" s="25">
        <v>0.06666666666666667</v>
      </c>
      <c r="AE9" s="25">
        <v>0.14166666666666666</v>
      </c>
      <c r="AF9" s="24">
        <v>0.251</v>
      </c>
      <c r="AG9" s="24">
        <v>0.05</v>
      </c>
      <c r="AH9" s="25">
        <v>0.13908723337794848</v>
      </c>
      <c r="AI9" s="25">
        <v>0.2766338406445837</v>
      </c>
      <c r="AJ9" s="25">
        <v>0.9615237644460286</v>
      </c>
      <c r="AK9" s="25"/>
      <c r="AL9" s="25"/>
      <c r="AM9" s="25"/>
      <c r="AN9" s="25"/>
      <c r="AO9" s="25"/>
      <c r="AP9" s="25"/>
      <c r="AQ9" s="25"/>
      <c r="AR9" s="25"/>
      <c r="AS9" s="25"/>
      <c r="AT9" s="25"/>
      <c r="AU9" s="25"/>
      <c r="AV9" s="25"/>
      <c r="AW9" s="25"/>
      <c r="AX9" s="25"/>
      <c r="AY9" s="25"/>
      <c r="AZ9" s="25"/>
      <c r="BA9" s="25"/>
    </row>
    <row r="10">
      <c r="A10" s="1" t="s">
        <v>35</v>
      </c>
      <c r="B10" s="24">
        <v>0.3518</v>
      </c>
      <c r="C10" s="24">
        <v>0.1571</v>
      </c>
      <c r="D10" s="25">
        <v>0.10806733921013267</v>
      </c>
      <c r="E10" s="25">
        <v>0.8888888888888888</v>
      </c>
      <c r="F10" s="25">
        <v>0.7528619528619529</v>
      </c>
      <c r="G10" s="25">
        <f>Summary!E13/100</f>
        <v>0.4200426439</v>
      </c>
      <c r="H10" s="25">
        <f>Summary!F13/100</f>
        <v>0.07462686567</v>
      </c>
      <c r="I10" s="25">
        <f>Summary!G13/100</f>
        <v>0.1812366738</v>
      </c>
      <c r="J10" s="25">
        <f>Summary!D13/100</f>
        <v>0.144989339</v>
      </c>
      <c r="K10" s="25">
        <f>Summary!C13/100</f>
        <v>0.04051172708</v>
      </c>
      <c r="L10" s="25">
        <f>Summary!B13/100</f>
        <v>0.1385927505</v>
      </c>
      <c r="M10" s="24">
        <v>0.2539</v>
      </c>
      <c r="N10" s="24">
        <v>0.0591</v>
      </c>
      <c r="O10" s="25">
        <v>0.13177118854237724</v>
      </c>
      <c r="P10" s="25">
        <v>0.27205387205387205</v>
      </c>
      <c r="Q10" s="25">
        <v>0.9641511379319054</v>
      </c>
      <c r="W10" s="1" t="s">
        <v>35</v>
      </c>
      <c r="X10" s="24">
        <v>0.3518</v>
      </c>
      <c r="Y10" s="24">
        <v>0.1571</v>
      </c>
      <c r="Z10" s="25">
        <v>0.10806733921013267</v>
      </c>
      <c r="AA10" s="25">
        <v>0.8888888888888888</v>
      </c>
      <c r="AB10" s="25">
        <v>0.7528619528619529</v>
      </c>
      <c r="AC10" s="25">
        <v>0.42004264392324087</v>
      </c>
      <c r="AD10" s="25">
        <v>0.04051172707889126</v>
      </c>
      <c r="AE10" s="25">
        <v>0.13859275053304904</v>
      </c>
      <c r="AF10" s="24">
        <v>0.2539</v>
      </c>
      <c r="AG10" s="24">
        <v>0.0591</v>
      </c>
      <c r="AH10" s="25">
        <v>0.13177118854237724</v>
      </c>
      <c r="AI10" s="25">
        <v>0.27205387205387205</v>
      </c>
      <c r="AJ10" s="25">
        <v>0.9641511379319054</v>
      </c>
      <c r="AK10" s="25"/>
      <c r="AL10" s="25"/>
      <c r="AM10" s="25"/>
      <c r="AN10" s="25"/>
      <c r="AO10" s="25"/>
      <c r="AP10" s="25"/>
      <c r="AQ10" s="25"/>
      <c r="AR10" s="25"/>
      <c r="AS10" s="25"/>
      <c r="AT10" s="25"/>
      <c r="AU10" s="25"/>
      <c r="AV10" s="25"/>
      <c r="AW10" s="25"/>
      <c r="AX10" s="25"/>
      <c r="AY10" s="25"/>
      <c r="AZ10" s="25"/>
      <c r="BA10" s="25"/>
    </row>
    <row r="11">
      <c r="A11" s="1" t="s">
        <v>36</v>
      </c>
      <c r="B11" s="24">
        <v>0.7989</v>
      </c>
      <c r="C11" s="24">
        <v>0.425</v>
      </c>
      <c r="D11" s="25">
        <v>0.307634164777022</v>
      </c>
      <c r="E11" s="25">
        <v>0.8441692466460269</v>
      </c>
      <c r="F11" s="25">
        <v>0.9267285861713106</v>
      </c>
      <c r="G11" s="25">
        <f>Summary!E14/100</f>
        <v>0.5978835979</v>
      </c>
      <c r="H11" s="25">
        <f>Summary!F14/100</f>
        <v>0.06349206349</v>
      </c>
      <c r="I11" s="25">
        <f>Summary!G14/100</f>
        <v>0.2380952381</v>
      </c>
      <c r="J11" s="25">
        <f>Summary!D14/100</f>
        <v>0.06349206349</v>
      </c>
      <c r="K11" s="25">
        <f>Summary!C14/100</f>
        <v>0.01058201058</v>
      </c>
      <c r="L11" s="25">
        <f>Summary!B14/100</f>
        <v>0.02645502646</v>
      </c>
      <c r="M11" s="24">
        <v>0.2128</v>
      </c>
      <c r="N11" s="24">
        <v>0.065</v>
      </c>
      <c r="O11" s="25">
        <v>0.09158579881656803</v>
      </c>
      <c r="P11" s="25">
        <v>0.18988648090815274</v>
      </c>
      <c r="Q11" s="25">
        <v>0.9826090949615598</v>
      </c>
      <c r="W11" s="1" t="s">
        <v>36</v>
      </c>
      <c r="X11" s="24">
        <v>0.7989</v>
      </c>
      <c r="Y11" s="24">
        <v>0.425</v>
      </c>
      <c r="Z11" s="25">
        <v>0.307634164777022</v>
      </c>
      <c r="AA11" s="25">
        <v>0.8441692466460269</v>
      </c>
      <c r="AB11" s="25">
        <v>0.9267285861713106</v>
      </c>
      <c r="AC11" s="25">
        <v>0.5978835978835979</v>
      </c>
      <c r="AD11" s="25">
        <v>0.010582010582010581</v>
      </c>
      <c r="AE11" s="25">
        <v>0.026455026455026457</v>
      </c>
      <c r="AF11" s="24">
        <v>0.2128</v>
      </c>
      <c r="AG11" s="24">
        <v>0.065</v>
      </c>
      <c r="AH11" s="25">
        <v>0.09158579881656803</v>
      </c>
      <c r="AI11" s="25">
        <v>0.18988648090815274</v>
      </c>
      <c r="AJ11" s="25">
        <v>0.9826090949615598</v>
      </c>
      <c r="AK11" s="25"/>
      <c r="AL11" s="25"/>
      <c r="AM11" s="25"/>
      <c r="AN11" s="25"/>
      <c r="AO11" s="25"/>
      <c r="AP11" s="25"/>
      <c r="AQ11" s="25"/>
      <c r="AR11" s="25"/>
      <c r="AS11" s="25"/>
      <c r="AT11" s="25"/>
      <c r="AU11" s="25"/>
      <c r="AV11" s="25"/>
      <c r="AW11" s="25"/>
      <c r="AX11" s="25"/>
      <c r="AY11" s="25"/>
      <c r="AZ11" s="25"/>
      <c r="BA11" s="25"/>
    </row>
    <row r="12">
      <c r="A12" s="1" t="s">
        <v>44</v>
      </c>
      <c r="B12" s="24">
        <v>0.7143</v>
      </c>
      <c r="C12" s="24">
        <v>0.3484</v>
      </c>
      <c r="D12" s="25">
        <v>0.28430097800893217</v>
      </c>
      <c r="E12" s="25">
        <v>0.8635057471264368</v>
      </c>
      <c r="F12" s="25">
        <v>0.9626436781609196</v>
      </c>
      <c r="G12" s="25">
        <f>Summary!E15/100</f>
        <v>0.5864661654</v>
      </c>
      <c r="H12" s="25">
        <f>Summary!F15/100</f>
        <v>0.05263157895</v>
      </c>
      <c r="I12" s="25">
        <f>Summary!G15/100</f>
        <v>0.2180451128</v>
      </c>
      <c r="J12" s="25">
        <f>Summary!D15/100</f>
        <v>0.06015037594</v>
      </c>
      <c r="K12" s="25">
        <f>Summary!C15/100</f>
        <v>0.007518796992</v>
      </c>
      <c r="L12" s="25">
        <f>Summary!B15/100</f>
        <v>0.07518796992</v>
      </c>
      <c r="M12" s="24">
        <v>0.4067</v>
      </c>
      <c r="N12" s="24">
        <v>0.2197</v>
      </c>
      <c r="O12" s="25">
        <v>0.10865731349122476</v>
      </c>
      <c r="P12" s="25">
        <v>0.17672413793103448</v>
      </c>
      <c r="Q12" s="25">
        <v>0.9807976299433612</v>
      </c>
      <c r="W12" s="1" t="s">
        <v>44</v>
      </c>
      <c r="X12" s="24">
        <v>0.7143</v>
      </c>
      <c r="Y12" s="24">
        <v>0.3484</v>
      </c>
      <c r="Z12" s="25">
        <v>0.28430097800893217</v>
      </c>
      <c r="AA12" s="25">
        <v>0.8635057471264368</v>
      </c>
      <c r="AB12" s="25">
        <v>0.9626436781609196</v>
      </c>
      <c r="AC12" s="25">
        <v>0.5864661654135338</v>
      </c>
      <c r="AD12" s="25">
        <v>0.007518796992481203</v>
      </c>
      <c r="AE12" s="25">
        <v>0.07518796992481203</v>
      </c>
      <c r="AF12" s="24">
        <v>0.4067</v>
      </c>
      <c r="AG12" s="24">
        <v>0.2197</v>
      </c>
      <c r="AH12" s="25">
        <v>0.10865731349122476</v>
      </c>
      <c r="AI12" s="25">
        <v>0.17672413793103448</v>
      </c>
      <c r="AJ12" s="25">
        <v>0.9807976299433612</v>
      </c>
      <c r="AK12" s="25"/>
      <c r="AL12" s="25"/>
      <c r="AM12" s="25"/>
      <c r="AN12" s="25"/>
      <c r="AO12" s="25"/>
      <c r="AP12" s="25"/>
      <c r="AQ12" s="25"/>
      <c r="AR12" s="25"/>
      <c r="AS12" s="25"/>
      <c r="AT12" s="25"/>
      <c r="AU12" s="25"/>
      <c r="AV12" s="25"/>
      <c r="AW12" s="25"/>
      <c r="AX12" s="25"/>
      <c r="AY12" s="25"/>
      <c r="AZ12" s="25"/>
      <c r="BA12" s="25"/>
    </row>
    <row r="13">
      <c r="A13" s="23" t="s">
        <v>142</v>
      </c>
      <c r="B13" s="1" t="s">
        <v>94</v>
      </c>
      <c r="C13" s="1" t="s">
        <v>96</v>
      </c>
      <c r="D13" s="1" t="s">
        <v>97</v>
      </c>
      <c r="E13" s="1" t="s">
        <v>98</v>
      </c>
      <c r="F13" s="1" t="s">
        <v>99</v>
      </c>
      <c r="G13" s="1" t="s">
        <v>100</v>
      </c>
      <c r="H13" s="1" t="s">
        <v>101</v>
      </c>
      <c r="I13" s="1" t="s">
        <v>102</v>
      </c>
      <c r="J13" s="1" t="s">
        <v>103</v>
      </c>
      <c r="K13" s="1" t="s">
        <v>104</v>
      </c>
      <c r="L13" s="1" t="s">
        <v>105</v>
      </c>
      <c r="M13" s="1" t="s">
        <v>106</v>
      </c>
      <c r="N13" s="1" t="s">
        <v>107</v>
      </c>
      <c r="O13" s="1" t="s">
        <v>108</v>
      </c>
      <c r="P13" s="1" t="s">
        <v>109</v>
      </c>
      <c r="Q13" s="1" t="s">
        <v>110</v>
      </c>
    </row>
    <row r="14">
      <c r="A14" s="17" t="s">
        <v>143</v>
      </c>
      <c r="B14" s="4">
        <f t="shared" ref="B14:Q14" si="1">(B2-B2)/B3</f>
        <v>0</v>
      </c>
      <c r="C14" s="4">
        <f t="shared" si="1"/>
        <v>0</v>
      </c>
      <c r="D14" s="4">
        <f t="shared" si="1"/>
        <v>0</v>
      </c>
      <c r="E14" s="4">
        <f t="shared" si="1"/>
        <v>0</v>
      </c>
      <c r="F14" s="4">
        <f t="shared" si="1"/>
        <v>0</v>
      </c>
      <c r="G14" s="4">
        <f t="shared" si="1"/>
        <v>0</v>
      </c>
      <c r="H14" s="4">
        <f t="shared" si="1"/>
        <v>0</v>
      </c>
      <c r="I14" s="4">
        <f t="shared" si="1"/>
        <v>0</v>
      </c>
      <c r="J14" s="4">
        <f t="shared" si="1"/>
        <v>0</v>
      </c>
      <c r="K14" s="4">
        <f t="shared" si="1"/>
        <v>0</v>
      </c>
      <c r="L14" s="4">
        <f t="shared" si="1"/>
        <v>0</v>
      </c>
      <c r="M14" s="4">
        <f t="shared" si="1"/>
        <v>0</v>
      </c>
      <c r="N14" s="4">
        <f t="shared" si="1"/>
        <v>0</v>
      </c>
      <c r="O14" s="4">
        <f t="shared" si="1"/>
        <v>0</v>
      </c>
      <c r="P14" s="4">
        <f t="shared" si="1"/>
        <v>0</v>
      </c>
      <c r="Q14" s="4">
        <f t="shared" si="1"/>
        <v>0</v>
      </c>
      <c r="AA14" s="1" t="s">
        <v>93</v>
      </c>
      <c r="AC14" s="1" t="s">
        <v>93</v>
      </c>
      <c r="AD14" s="16" t="s">
        <v>144</v>
      </c>
      <c r="AE14" s="16" t="s">
        <v>145</v>
      </c>
      <c r="AF14" s="1" t="s">
        <v>32</v>
      </c>
      <c r="AG14" s="1" t="s">
        <v>35</v>
      </c>
      <c r="AH14" s="1" t="s">
        <v>36</v>
      </c>
      <c r="AI14" s="1" t="s">
        <v>44</v>
      </c>
      <c r="AK14" s="15" t="s">
        <v>142</v>
      </c>
      <c r="AL14" s="15" t="s">
        <v>94</v>
      </c>
      <c r="AM14" s="15" t="s">
        <v>96</v>
      </c>
      <c r="AN14" s="15" t="s">
        <v>97</v>
      </c>
      <c r="AO14" s="15" t="s">
        <v>98</v>
      </c>
      <c r="AP14" s="15" t="s">
        <v>99</v>
      </c>
      <c r="AQ14" s="15" t="s">
        <v>100</v>
      </c>
      <c r="AR14" s="15" t="s">
        <v>101</v>
      </c>
      <c r="AS14" s="15" t="s">
        <v>102</v>
      </c>
      <c r="AT14" s="15" t="s">
        <v>103</v>
      </c>
      <c r="AU14" s="15" t="s">
        <v>104</v>
      </c>
      <c r="AV14" s="15" t="s">
        <v>105</v>
      </c>
      <c r="AW14" s="15" t="s">
        <v>106</v>
      </c>
      <c r="AX14" s="15" t="s">
        <v>107</v>
      </c>
      <c r="AY14" s="15" t="s">
        <v>108</v>
      </c>
      <c r="AZ14" s="15" t="s">
        <v>109</v>
      </c>
      <c r="BA14" s="15" t="s">
        <v>110</v>
      </c>
    </row>
    <row r="15">
      <c r="A15" s="1" t="s">
        <v>28</v>
      </c>
      <c r="B15" s="25">
        <f t="shared" ref="B15:Q15" si="2">(B4-B$2)/B$3</f>
        <v>0.02679797589</v>
      </c>
      <c r="C15" s="25">
        <f t="shared" si="2"/>
        <v>0.09858592519</v>
      </c>
      <c r="D15" s="25">
        <f t="shared" si="2"/>
        <v>-1.136340306</v>
      </c>
      <c r="E15" s="25">
        <f t="shared" si="2"/>
        <v>1.162760902</v>
      </c>
      <c r="F15" s="25">
        <f t="shared" si="2"/>
        <v>0.7372067308</v>
      </c>
      <c r="G15" s="25">
        <f t="shared" si="2"/>
        <v>-0.1484029531</v>
      </c>
      <c r="H15" s="25">
        <f t="shared" si="2"/>
        <v>0.3255834535</v>
      </c>
      <c r="I15" s="25">
        <f t="shared" si="2"/>
        <v>0.03347797885</v>
      </c>
      <c r="J15" s="25">
        <f t="shared" si="2"/>
        <v>-0.08815031079</v>
      </c>
      <c r="K15" s="25">
        <f t="shared" si="2"/>
        <v>0.529603223</v>
      </c>
      <c r="L15" s="25">
        <f t="shared" si="2"/>
        <v>-0.2083250108</v>
      </c>
      <c r="M15" s="25">
        <f t="shared" si="2"/>
        <v>0.2280137607</v>
      </c>
      <c r="N15" s="25">
        <f t="shared" si="2"/>
        <v>0.1680609262</v>
      </c>
      <c r="O15" s="25">
        <f t="shared" si="2"/>
        <v>-0.3225100899</v>
      </c>
      <c r="P15" s="25">
        <f t="shared" si="2"/>
        <v>0.4160074491</v>
      </c>
      <c r="Q15" s="25">
        <f t="shared" si="2"/>
        <v>-0.06652288378</v>
      </c>
      <c r="AA15" s="1" t="s">
        <v>17</v>
      </c>
      <c r="AB15" s="31"/>
      <c r="AC15" s="34" t="s">
        <v>94</v>
      </c>
      <c r="AD15" s="32">
        <v>0.2558</v>
      </c>
      <c r="AE15" s="32">
        <v>0.4622</v>
      </c>
      <c r="AF15" s="32">
        <v>0.2972</v>
      </c>
      <c r="AG15" s="32">
        <v>0.3518</v>
      </c>
      <c r="AH15" s="32">
        <v>0.7989</v>
      </c>
      <c r="AI15" s="32">
        <v>0.7143</v>
      </c>
      <c r="AK15" s="15" t="s">
        <v>143</v>
      </c>
      <c r="AL15" s="4">
        <v>0.0</v>
      </c>
      <c r="AM15" s="4">
        <v>0.0</v>
      </c>
      <c r="AN15" s="4">
        <v>0.0</v>
      </c>
      <c r="AO15" s="4">
        <v>0.0</v>
      </c>
      <c r="AP15" s="4">
        <v>0.0</v>
      </c>
      <c r="AQ15" s="4">
        <v>0.0</v>
      </c>
      <c r="AR15" s="4">
        <v>0.0</v>
      </c>
      <c r="AS15" s="4">
        <v>0.0</v>
      </c>
      <c r="AT15" s="4">
        <v>0.0</v>
      </c>
      <c r="AU15" s="4">
        <v>0.0</v>
      </c>
      <c r="AV15" s="4">
        <v>0.0</v>
      </c>
      <c r="AW15" s="4">
        <v>0.0</v>
      </c>
      <c r="AX15" s="4">
        <v>0.0</v>
      </c>
      <c r="AY15" s="4">
        <v>0.0</v>
      </c>
      <c r="AZ15" s="4">
        <v>0.0</v>
      </c>
      <c r="BA15" s="4">
        <v>0.0</v>
      </c>
    </row>
    <row r="16">
      <c r="A16" s="1" t="s">
        <v>33</v>
      </c>
      <c r="B16" s="25">
        <f t="shared" ref="B16:Q16" si="3">(B5-B$2)/B$3</f>
        <v>-0.08039496387</v>
      </c>
      <c r="C16" s="25">
        <f t="shared" si="3"/>
        <v>-0.091141228</v>
      </c>
      <c r="D16" s="25">
        <f t="shared" si="3"/>
        <v>-1.068806603</v>
      </c>
      <c r="E16" s="25">
        <f t="shared" si="3"/>
        <v>1.119146932</v>
      </c>
      <c r="F16" s="25">
        <f t="shared" si="3"/>
        <v>0.7332907045</v>
      </c>
      <c r="G16" s="25">
        <f t="shared" si="3"/>
        <v>-0.1161412004</v>
      </c>
      <c r="H16" s="25">
        <f t="shared" si="3"/>
        <v>-0.02149938074</v>
      </c>
      <c r="I16" s="25">
        <f t="shared" si="3"/>
        <v>0.07405740537</v>
      </c>
      <c r="J16" s="25">
        <f t="shared" si="3"/>
        <v>-0.151004356</v>
      </c>
      <c r="K16" s="25">
        <f t="shared" si="3"/>
        <v>0.2528932343</v>
      </c>
      <c r="L16" s="25">
        <f t="shared" si="3"/>
        <v>0.1218114718</v>
      </c>
      <c r="M16" s="25">
        <f t="shared" si="3"/>
        <v>-0.07505837426</v>
      </c>
      <c r="N16" s="25">
        <f t="shared" si="3"/>
        <v>-0.3186384357</v>
      </c>
      <c r="O16" s="25">
        <f t="shared" si="3"/>
        <v>0.1922294895</v>
      </c>
      <c r="P16" s="25">
        <f t="shared" si="3"/>
        <v>0.9882199717</v>
      </c>
      <c r="Q16" s="25">
        <f t="shared" si="3"/>
        <v>-0.8533655715</v>
      </c>
      <c r="AA16" s="1" t="s">
        <v>18</v>
      </c>
      <c r="AB16" s="31"/>
      <c r="AC16" s="34" t="s">
        <v>96</v>
      </c>
      <c r="AD16" s="32">
        <v>0.0904</v>
      </c>
      <c r="AE16" s="32">
        <v>0.23809999</v>
      </c>
      <c r="AF16" s="32">
        <v>0.092599996</v>
      </c>
      <c r="AG16" s="32">
        <v>0.1571</v>
      </c>
      <c r="AH16" s="32">
        <v>0.425</v>
      </c>
      <c r="AI16" s="32">
        <v>0.3484</v>
      </c>
      <c r="AK16" s="15" t="s">
        <v>28</v>
      </c>
      <c r="AL16" s="4">
        <v>0.026797975889891915</v>
      </c>
      <c r="AM16" s="4">
        <v>0.09858592518753817</v>
      </c>
      <c r="AN16" s="4">
        <v>-1.1363403057958406</v>
      </c>
      <c r="AO16" s="4">
        <v>1.162760902245215</v>
      </c>
      <c r="AP16" s="4">
        <v>0.7372067307631144</v>
      </c>
      <c r="AQ16" s="4">
        <v>-0.14840295306655987</v>
      </c>
      <c r="AR16" s="4">
        <v>0.3255834534615745</v>
      </c>
      <c r="AS16" s="4">
        <v>0.033477978845568954</v>
      </c>
      <c r="AT16" s="4">
        <v>-0.08815031079220409</v>
      </c>
      <c r="AU16" s="4">
        <v>0.5296032229723237</v>
      </c>
      <c r="AV16" s="4">
        <v>-0.2083250107924994</v>
      </c>
      <c r="AW16" s="4">
        <v>0.2280137607200971</v>
      </c>
      <c r="AX16" s="4">
        <v>0.1680609261605253</v>
      </c>
      <c r="AY16" s="4">
        <v>-0.32251008989806057</v>
      </c>
      <c r="AZ16" s="4">
        <v>0.41600744905332293</v>
      </c>
      <c r="BA16" s="4">
        <v>-0.06652288377510855</v>
      </c>
    </row>
    <row r="17">
      <c r="A17" s="1" t="s">
        <v>34</v>
      </c>
      <c r="B17" s="25">
        <f t="shared" ref="B17:Q17" si="4">(B6-B$2)/B$3</f>
        <v>1.245224391</v>
      </c>
      <c r="C17" s="25">
        <f t="shared" si="4"/>
        <v>1.115576047</v>
      </c>
      <c r="D17" s="25">
        <f t="shared" si="4"/>
        <v>0.1751612021</v>
      </c>
      <c r="E17" s="25">
        <f t="shared" si="4"/>
        <v>0.9475812134</v>
      </c>
      <c r="F17" s="25">
        <f t="shared" si="4"/>
        <v>1.480922154</v>
      </c>
      <c r="G17" s="25">
        <f t="shared" si="4"/>
        <v>0.6905568261</v>
      </c>
      <c r="H17" s="25">
        <f t="shared" si="4"/>
        <v>-0.06914422733</v>
      </c>
      <c r="I17" s="25">
        <f t="shared" si="4"/>
        <v>0.6220558189</v>
      </c>
      <c r="J17" s="25">
        <f t="shared" si="4"/>
        <v>-0.6969093886</v>
      </c>
      <c r="K17" s="25">
        <f t="shared" si="4"/>
        <v>-0.3893863248</v>
      </c>
      <c r="L17" s="25">
        <f t="shared" si="4"/>
        <v>-0.5277078696</v>
      </c>
      <c r="M17" s="25">
        <f t="shared" si="4"/>
        <v>0.0746907113</v>
      </c>
      <c r="N17" s="25">
        <f t="shared" si="4"/>
        <v>0.02991881406</v>
      </c>
      <c r="O17" s="25">
        <f t="shared" si="4"/>
        <v>-0.5020048689</v>
      </c>
      <c r="P17" s="25">
        <f t="shared" si="4"/>
        <v>-0.1178094637</v>
      </c>
      <c r="Q17" s="25">
        <f t="shared" si="4"/>
        <v>0.3405484111</v>
      </c>
      <c r="AA17" s="1" t="s">
        <v>19</v>
      </c>
      <c r="AB17" s="31"/>
      <c r="AC17" s="16" t="s">
        <v>97</v>
      </c>
      <c r="AD17" s="25">
        <v>0.09933297277807829</v>
      </c>
      <c r="AE17" s="25">
        <v>0.1310783136784125</v>
      </c>
      <c r="AF17" s="25">
        <v>0.12940277777777776</v>
      </c>
      <c r="AG17" s="25">
        <v>0.10806733921013267</v>
      </c>
      <c r="AH17" s="25">
        <v>0.307634164777022</v>
      </c>
      <c r="AI17" s="25">
        <v>0.28430097800893217</v>
      </c>
      <c r="AK17" s="15" t="s">
        <v>33</v>
      </c>
      <c r="AL17" s="4">
        <v>-0.0803949638680932</v>
      </c>
      <c r="AM17" s="4">
        <v>-0.09114122799629217</v>
      </c>
      <c r="AN17" s="4">
        <v>-1.068806602763552</v>
      </c>
      <c r="AO17" s="4">
        <v>1.1191469324368595</v>
      </c>
      <c r="AP17" s="4">
        <v>0.7332907044527706</v>
      </c>
      <c r="AQ17" s="4">
        <v>-0.11614120041361516</v>
      </c>
      <c r="AR17" s="4">
        <v>-0.021499380737908993</v>
      </c>
      <c r="AS17" s="4">
        <v>0.07405740536616051</v>
      </c>
      <c r="AT17" s="4">
        <v>-0.15100435604282308</v>
      </c>
      <c r="AU17" s="4">
        <v>0.2528932343491254</v>
      </c>
      <c r="AV17" s="4">
        <v>0.12181147175695897</v>
      </c>
      <c r="AW17" s="4">
        <v>-0.07505837425751578</v>
      </c>
      <c r="AX17" s="4">
        <v>-0.318638435664085</v>
      </c>
      <c r="AY17" s="4">
        <v>0.19222948951298016</v>
      </c>
      <c r="AZ17" s="4">
        <v>0.9882199717470097</v>
      </c>
      <c r="BA17" s="4">
        <v>-0.8533655715466786</v>
      </c>
    </row>
    <row r="18">
      <c r="A18" s="1" t="s">
        <v>29</v>
      </c>
      <c r="B18" s="25">
        <f t="shared" ref="B18:Q18" si="5">(B7-B$2)/B$3</f>
        <v>-0.2679826084</v>
      </c>
      <c r="C18" s="25">
        <f t="shared" si="5"/>
        <v>-0.2120758568</v>
      </c>
      <c r="D18" s="25">
        <f t="shared" si="5"/>
        <v>-1.212188199</v>
      </c>
      <c r="E18" s="25">
        <f t="shared" si="5"/>
        <v>1.269708848</v>
      </c>
      <c r="F18" s="25">
        <f t="shared" si="5"/>
        <v>0.8541244211</v>
      </c>
      <c r="G18" s="25">
        <f t="shared" si="5"/>
        <v>-0.2382091586</v>
      </c>
      <c r="H18" s="25">
        <f t="shared" si="5"/>
        <v>-0.1246359476</v>
      </c>
      <c r="I18" s="25">
        <f t="shared" si="5"/>
        <v>0.07615171841</v>
      </c>
      <c r="J18" s="25">
        <f t="shared" si="5"/>
        <v>-0.1278303893</v>
      </c>
      <c r="K18" s="25">
        <f t="shared" si="5"/>
        <v>0.859561149</v>
      </c>
      <c r="L18" s="25">
        <f t="shared" si="5"/>
        <v>0.008174296899</v>
      </c>
      <c r="M18" s="25">
        <f t="shared" si="5"/>
        <v>0.02715699202</v>
      </c>
      <c r="N18" s="25">
        <f t="shared" si="5"/>
        <v>-0.08306496636</v>
      </c>
      <c r="O18" s="25">
        <f t="shared" si="5"/>
        <v>-0.1097810801</v>
      </c>
      <c r="P18" s="25">
        <f t="shared" si="5"/>
        <v>0.03823678278</v>
      </c>
      <c r="Q18" s="25">
        <f t="shared" si="5"/>
        <v>0.03029351766</v>
      </c>
      <c r="AA18" s="1" t="s">
        <v>79</v>
      </c>
      <c r="AB18" s="31"/>
      <c r="AC18" s="34" t="s">
        <v>98</v>
      </c>
      <c r="AD18" s="33">
        <v>0.9383177570093458</v>
      </c>
      <c r="AE18" s="33">
        <v>0.875</v>
      </c>
      <c r="AF18" s="33">
        <v>0.9042076991942704</v>
      </c>
      <c r="AG18" s="33">
        <v>0.8888888888888888</v>
      </c>
      <c r="AH18" s="33">
        <v>0.8441692466460269</v>
      </c>
      <c r="AI18" s="33">
        <v>0.8635057471264368</v>
      </c>
      <c r="AK18" s="15" t="s">
        <v>34</v>
      </c>
      <c r="AL18" s="4">
        <v>1.2452243911389882</v>
      </c>
      <c r="AM18" s="4">
        <v>1.1155760465262685</v>
      </c>
      <c r="AN18" s="4">
        <v>0.1751612021279751</v>
      </c>
      <c r="AO18" s="4">
        <v>0.9475812133508219</v>
      </c>
      <c r="AP18" s="4">
        <v>1.4809221542470354</v>
      </c>
      <c r="AQ18" s="4">
        <v>0.690556826074557</v>
      </c>
      <c r="AR18" s="4">
        <v>-0.06914422733028633</v>
      </c>
      <c r="AS18" s="4">
        <v>0.6220558188785887</v>
      </c>
      <c r="AT18" s="4">
        <v>-0.6969093885713673</v>
      </c>
      <c r="AU18" s="4">
        <v>-0.38938632476322527</v>
      </c>
      <c r="AV18" s="4">
        <v>-0.5277078695845736</v>
      </c>
      <c r="AW18" s="4">
        <v>0.07469071130335653</v>
      </c>
      <c r="AX18" s="4">
        <v>0.029918814063690388</v>
      </c>
      <c r="AY18" s="4">
        <v>-0.5020048688972144</v>
      </c>
      <c r="AZ18" s="4">
        <v>-0.11780946370155249</v>
      </c>
      <c r="BA18" s="4">
        <v>0.3405484111339953</v>
      </c>
    </row>
    <row r="19">
      <c r="A19" s="1" t="s">
        <v>31</v>
      </c>
      <c r="B19" s="25">
        <f t="shared" ref="B19:Q19" si="6">(B8-B$2)/B$3</f>
        <v>0.3465902462</v>
      </c>
      <c r="C19" s="25">
        <f t="shared" si="6"/>
        <v>0.4350996311</v>
      </c>
      <c r="D19" s="25">
        <f t="shared" si="6"/>
        <v>-0.9895042005</v>
      </c>
      <c r="E19" s="25">
        <f t="shared" si="6"/>
        <v>1.032721923</v>
      </c>
      <c r="F19" s="25">
        <f t="shared" si="6"/>
        <v>0.5950454482</v>
      </c>
      <c r="G19" s="25">
        <f t="shared" si="6"/>
        <v>-0.05105000762</v>
      </c>
      <c r="H19" s="25">
        <f t="shared" si="6"/>
        <v>0.8136364176</v>
      </c>
      <c r="I19" s="25">
        <f t="shared" si="6"/>
        <v>-0.01278178926</v>
      </c>
      <c r="J19" s="25">
        <f t="shared" si="6"/>
        <v>-0.04513577194</v>
      </c>
      <c r="K19" s="25">
        <f t="shared" si="6"/>
        <v>0.1719177402</v>
      </c>
      <c r="L19" s="25">
        <f t="shared" si="6"/>
        <v>-0.4430175376</v>
      </c>
      <c r="M19" s="25">
        <f t="shared" si="6"/>
        <v>0.4821225909</v>
      </c>
      <c r="N19" s="25">
        <f t="shared" si="6"/>
        <v>0.4859707537</v>
      </c>
      <c r="O19" s="25">
        <f t="shared" si="6"/>
        <v>-0.4892792744</v>
      </c>
      <c r="P19" s="25">
        <f t="shared" si="6"/>
        <v>0.4176402766</v>
      </c>
      <c r="Q19" s="25">
        <f t="shared" si="6"/>
        <v>0.04934915111</v>
      </c>
      <c r="AA19" s="1" t="s">
        <v>80</v>
      </c>
      <c r="AB19" s="31"/>
      <c r="AC19" s="16" t="s">
        <v>99</v>
      </c>
      <c r="AD19" s="25">
        <v>0.7514018691588785</v>
      </c>
      <c r="AE19" s="25">
        <v>0.6727272727272727</v>
      </c>
      <c r="AF19" s="25">
        <v>0.6893464637421667</v>
      </c>
      <c r="AG19" s="25">
        <v>0.7528619528619529</v>
      </c>
      <c r="AH19" s="25">
        <v>0.9267285861713106</v>
      </c>
      <c r="AI19" s="25">
        <v>0.9626436781609196</v>
      </c>
      <c r="AK19" s="15" t="s">
        <v>29</v>
      </c>
      <c r="AL19" s="4">
        <v>-0.2679826084445668</v>
      </c>
      <c r="AM19" s="4">
        <v>-0.21207585681554658</v>
      </c>
      <c r="AN19" s="4">
        <v>-1.2121881992031258</v>
      </c>
      <c r="AO19" s="4">
        <v>1.2697088476393918</v>
      </c>
      <c r="AP19" s="4">
        <v>0.854124421115661</v>
      </c>
      <c r="AQ19" s="4">
        <v>-0.23820915855512975</v>
      </c>
      <c r="AR19" s="4">
        <v>-0.12463594758364052</v>
      </c>
      <c r="AS19" s="4">
        <v>0.07615171841482732</v>
      </c>
      <c r="AT19" s="4">
        <v>-0.1278303892688877</v>
      </c>
      <c r="AU19" s="4">
        <v>0.8595611489735765</v>
      </c>
      <c r="AV19" s="4">
        <v>0.008174296899246553</v>
      </c>
      <c r="AW19" s="4">
        <v>0.027156992020311205</v>
      </c>
      <c r="AX19" s="4">
        <v>-0.08306496635987987</v>
      </c>
      <c r="AY19" s="4">
        <v>-0.10978108014930849</v>
      </c>
      <c r="AZ19" s="4">
        <v>0.03823678278178772</v>
      </c>
      <c r="BA19" s="4">
        <v>0.030293517655472432</v>
      </c>
    </row>
    <row r="20">
      <c r="A20" s="1" t="s">
        <v>32</v>
      </c>
      <c r="B20" s="25">
        <f t="shared" ref="B20:Q20" si="7">(B9-B$2)/B$3</f>
        <v>-0.1447107277</v>
      </c>
      <c r="C20" s="25">
        <f t="shared" si="7"/>
        <v>-0.2024361576</v>
      </c>
      <c r="D20" s="25">
        <f t="shared" si="7"/>
        <v>-1.00125758</v>
      </c>
      <c r="E20" s="25">
        <f t="shared" si="7"/>
        <v>1.142041064</v>
      </c>
      <c r="F20" s="25">
        <f t="shared" si="7"/>
        <v>0.6497731892</v>
      </c>
      <c r="G20" s="25">
        <f t="shared" si="7"/>
        <v>-0.04161117884</v>
      </c>
      <c r="H20" s="25">
        <f t="shared" si="7"/>
        <v>-0.1095189138</v>
      </c>
      <c r="I20" s="25">
        <f t="shared" si="7"/>
        <v>-0.05189232047</v>
      </c>
      <c r="J20" s="25">
        <f t="shared" si="7"/>
        <v>-0.1561007048</v>
      </c>
      <c r="K20" s="25">
        <f t="shared" si="7"/>
        <v>0.3937783691</v>
      </c>
      <c r="L20" s="25">
        <f t="shared" si="7"/>
        <v>0.1302011794</v>
      </c>
      <c r="M20" s="25">
        <f t="shared" si="7"/>
        <v>-0.07934713088</v>
      </c>
      <c r="N20" s="25">
        <f t="shared" si="7"/>
        <v>-0.3351057073</v>
      </c>
      <c r="O20" s="25">
        <f t="shared" si="7"/>
        <v>0.2474163517</v>
      </c>
      <c r="P20" s="25">
        <f t="shared" si="7"/>
        <v>0.6110470134</v>
      </c>
      <c r="Q20" s="25">
        <f t="shared" si="7"/>
        <v>-0.6142383961</v>
      </c>
      <c r="AA20" s="1" t="s">
        <v>81</v>
      </c>
      <c r="AB20" s="31"/>
      <c r="AC20" s="34" t="s">
        <v>100</v>
      </c>
      <c r="AD20" s="33">
        <v>0.4186046511627907</v>
      </c>
      <c r="AE20" s="33">
        <v>0.453781512605042</v>
      </c>
      <c r="AF20" s="33">
        <v>0.45555555555555555</v>
      </c>
      <c r="AG20" s="33">
        <v>0.42004264392324087</v>
      </c>
      <c r="AH20" s="33">
        <v>0.5978835978835979</v>
      </c>
      <c r="AI20" s="33">
        <v>0.5864661654135338</v>
      </c>
      <c r="AK20" s="15" t="s">
        <v>31</v>
      </c>
      <c r="AL20" s="4">
        <v>0.34659024616788053</v>
      </c>
      <c r="AM20" s="4">
        <v>0.4350996311285691</v>
      </c>
      <c r="AN20" s="4">
        <v>-0.9895042005382264</v>
      </c>
      <c r="AO20" s="4">
        <v>1.032721923186387</v>
      </c>
      <c r="AP20" s="4">
        <v>0.5950454481753586</v>
      </c>
      <c r="AQ20" s="4">
        <v>-0.05105000762096722</v>
      </c>
      <c r="AR20" s="4">
        <v>0.8136364176198331</v>
      </c>
      <c r="AS20" s="4">
        <v>-0.012781789258921374</v>
      </c>
      <c r="AT20" s="4">
        <v>-0.045135771939328606</v>
      </c>
      <c r="AU20" s="4">
        <v>0.17191774016424285</v>
      </c>
      <c r="AV20" s="4">
        <v>-0.4430175376180053</v>
      </c>
      <c r="AW20" s="4">
        <v>0.48212259087231724</v>
      </c>
      <c r="AX20" s="4">
        <v>0.485970753668142</v>
      </c>
      <c r="AY20" s="4">
        <v>-0.4892792743719102</v>
      </c>
      <c r="AZ20" s="4">
        <v>0.41764027655796016</v>
      </c>
      <c r="BA20" s="4">
        <v>0.04934915110778431</v>
      </c>
    </row>
    <row r="21">
      <c r="A21" s="1" t="s">
        <v>35</v>
      </c>
      <c r="B21" s="25">
        <f t="shared" ref="B21:Q21" si="8">(B10-B$2)/B$3</f>
        <v>0.01786523091</v>
      </c>
      <c r="C21" s="25">
        <f t="shared" si="8"/>
        <v>0.0801828295</v>
      </c>
      <c r="D21" s="25">
        <f t="shared" si="8"/>
        <v>-1.150919251</v>
      </c>
      <c r="E21" s="25">
        <f t="shared" si="8"/>
        <v>1.084705525</v>
      </c>
      <c r="F21" s="25">
        <f t="shared" si="8"/>
        <v>0.8589325422</v>
      </c>
      <c r="G21" s="25">
        <f t="shared" si="8"/>
        <v>-0.2305582911</v>
      </c>
      <c r="H21" s="25">
        <f t="shared" si="8"/>
        <v>0.1136265549</v>
      </c>
      <c r="I21" s="25">
        <f t="shared" si="8"/>
        <v>0.2674130612</v>
      </c>
      <c r="J21" s="25">
        <f t="shared" si="8"/>
        <v>-0.143180537</v>
      </c>
      <c r="K21" s="25">
        <f t="shared" si="8"/>
        <v>0.03660901897</v>
      </c>
      <c r="L21" s="25">
        <f t="shared" si="8"/>
        <v>0.10893175</v>
      </c>
      <c r="M21" s="25">
        <f t="shared" si="8"/>
        <v>-0.0689826357</v>
      </c>
      <c r="N21" s="25">
        <f t="shared" si="8"/>
        <v>-0.293480104</v>
      </c>
      <c r="O21" s="25">
        <f t="shared" si="8"/>
        <v>0.119767588</v>
      </c>
      <c r="P21" s="25">
        <f t="shared" si="8"/>
        <v>0.5709446367</v>
      </c>
      <c r="Q21" s="25">
        <f t="shared" si="8"/>
        <v>-0.4880798787</v>
      </c>
      <c r="AA21" s="1" t="s">
        <v>82</v>
      </c>
      <c r="AB21" s="31"/>
      <c r="AC21" s="34" t="s">
        <v>101</v>
      </c>
      <c r="AD21" s="33">
        <v>0.05426356589147287</v>
      </c>
      <c r="AE21" s="33">
        <v>0.13445378151260504</v>
      </c>
      <c r="AF21" s="33">
        <v>0.05555555555555555</v>
      </c>
      <c r="AG21" s="33">
        <v>0.07462686567164178</v>
      </c>
      <c r="AH21" s="33">
        <v>0.06349206349206349</v>
      </c>
      <c r="AI21" s="33">
        <v>0.05263157894736842</v>
      </c>
      <c r="AK21" s="15" t="s">
        <v>32</v>
      </c>
      <c r="AL21" s="4">
        <v>-0.14471072772288404</v>
      </c>
      <c r="AM21" s="4">
        <v>-0.20243615755236377</v>
      </c>
      <c r="AN21" s="4">
        <v>-1.0012575798902184</v>
      </c>
      <c r="AO21" s="4">
        <v>1.1420410641246386</v>
      </c>
      <c r="AP21" s="4">
        <v>0.6497731892064866</v>
      </c>
      <c r="AQ21" s="4">
        <v>-0.04161117883620115</v>
      </c>
      <c r="AR21" s="4">
        <v>-0.10951891380903814</v>
      </c>
      <c r="AS21" s="4">
        <v>-0.0518923204745357</v>
      </c>
      <c r="AT21" s="4">
        <v>-0.1561007048292058</v>
      </c>
      <c r="AU21" s="4">
        <v>0.393778369086685</v>
      </c>
      <c r="AV21" s="4">
        <v>0.13020117941641227</v>
      </c>
      <c r="AW21" s="4">
        <v>-0.0793471308845574</v>
      </c>
      <c r="AX21" s="4">
        <v>-0.33510570730476735</v>
      </c>
      <c r="AY21" s="4">
        <v>0.2474163517346635</v>
      </c>
      <c r="AZ21" s="4">
        <v>0.6110470134154619</v>
      </c>
      <c r="BA21" s="4">
        <v>-0.614238396062843</v>
      </c>
    </row>
    <row r="22">
      <c r="A22" s="1" t="s">
        <v>36</v>
      </c>
      <c r="B22" s="25">
        <f t="shared" ref="B22:Q22" si="9">(B11-B$2)/B$3</f>
        <v>1.349141991</v>
      </c>
      <c r="C22" s="25">
        <f t="shared" si="9"/>
        <v>1.254037433</v>
      </c>
      <c r="D22" s="25">
        <f t="shared" si="9"/>
        <v>0.2489818826</v>
      </c>
      <c r="E22" s="25">
        <f t="shared" si="9"/>
        <v>0.9173279838</v>
      </c>
      <c r="F22" s="25">
        <f t="shared" si="9"/>
        <v>1.43148316</v>
      </c>
      <c r="G22" s="25">
        <f t="shared" si="9"/>
        <v>0.7156478393</v>
      </c>
      <c r="H22" s="25">
        <f t="shared" si="9"/>
        <v>-0.01665713491</v>
      </c>
      <c r="I22" s="25">
        <f t="shared" si="9"/>
        <v>0.6825165435</v>
      </c>
      <c r="J22" s="25">
        <f t="shared" si="9"/>
        <v>-0.6876874564</v>
      </c>
      <c r="K22" s="25">
        <f t="shared" si="9"/>
        <v>-0.3721083231</v>
      </c>
      <c r="L22" s="25">
        <f t="shared" si="9"/>
        <v>-0.6669857787</v>
      </c>
      <c r="M22" s="25">
        <f t="shared" si="9"/>
        <v>-0.2158725502</v>
      </c>
      <c r="N22" s="25">
        <f t="shared" si="9"/>
        <v>-0.2664920755</v>
      </c>
      <c r="O22" s="25">
        <f t="shared" si="9"/>
        <v>-0.5813783774</v>
      </c>
      <c r="P22" s="25">
        <f t="shared" si="9"/>
        <v>-0.1485161209</v>
      </c>
      <c r="Q22" s="25">
        <f t="shared" si="9"/>
        <v>0.3982153147</v>
      </c>
      <c r="AA22" s="1" t="s">
        <v>83</v>
      </c>
      <c r="AB22" s="31"/>
      <c r="AC22" s="34" t="s">
        <v>102</v>
      </c>
      <c r="AD22" s="33">
        <v>0.15503875968992248</v>
      </c>
      <c r="AE22" s="33">
        <v>0.14285714285714285</v>
      </c>
      <c r="AF22" s="33">
        <v>0.1375</v>
      </c>
      <c r="AG22" s="33">
        <v>0.18123667377398717</v>
      </c>
      <c r="AH22" s="33">
        <v>0.23809523809523805</v>
      </c>
      <c r="AI22" s="33">
        <v>0.21804511278195488</v>
      </c>
      <c r="AK22" s="15" t="s">
        <v>35</v>
      </c>
      <c r="AL22" s="4">
        <v>0.017865230910059822</v>
      </c>
      <c r="AM22" s="4">
        <v>0.08018282949765158</v>
      </c>
      <c r="AN22" s="4">
        <v>-1.1509192511391955</v>
      </c>
      <c r="AO22" s="4">
        <v>1.0847055249011706</v>
      </c>
      <c r="AP22" s="4">
        <v>0.858932542203746</v>
      </c>
      <c r="AQ22" s="4">
        <v>-0.2305582911081533</v>
      </c>
      <c r="AR22" s="4">
        <v>0.11362655489367494</v>
      </c>
      <c r="AS22" s="4">
        <v>0.2674130612410029</v>
      </c>
      <c r="AT22" s="4">
        <v>-0.14318053701042346</v>
      </c>
      <c r="AU22" s="4">
        <v>0.036609018973767275</v>
      </c>
      <c r="AV22" s="4">
        <v>0.10893174997698779</v>
      </c>
      <c r="AW22" s="4">
        <v>-0.06898263570253994</v>
      </c>
      <c r="AX22" s="4">
        <v>-0.2934801039908204</v>
      </c>
      <c r="AY22" s="4">
        <v>0.11976758799770877</v>
      </c>
      <c r="AZ22" s="4">
        <v>0.5709446367155947</v>
      </c>
      <c r="BA22" s="4">
        <v>-0.4880798787293842</v>
      </c>
    </row>
    <row r="23">
      <c r="A23" s="1" t="s">
        <v>44</v>
      </c>
      <c r="B23" s="25">
        <f t="shared" ref="B23:Q23" si="10">(B12-B$2)/B$3</f>
        <v>1.097238583</v>
      </c>
      <c r="C23" s="25">
        <f t="shared" si="10"/>
        <v>0.9184000213</v>
      </c>
      <c r="D23" s="25">
        <f t="shared" si="10"/>
        <v>0.08530660985</v>
      </c>
      <c r="E23" s="25">
        <f t="shared" si="10"/>
        <v>0.9897010114</v>
      </c>
      <c r="F23" s="25">
        <f t="shared" si="10"/>
        <v>1.549753168</v>
      </c>
      <c r="G23" s="25">
        <f t="shared" si="10"/>
        <v>0.6549011757</v>
      </c>
      <c r="H23" s="25">
        <f t="shared" si="10"/>
        <v>-0.1437311481</v>
      </c>
      <c r="I23" s="25">
        <f t="shared" si="10"/>
        <v>0.5361379471</v>
      </c>
      <c r="J23" s="25">
        <f t="shared" si="10"/>
        <v>-0.7100142395</v>
      </c>
      <c r="K23" s="25">
        <f t="shared" si="10"/>
        <v>-0.4139392745</v>
      </c>
      <c r="L23" s="25">
        <f t="shared" si="10"/>
        <v>-0.3297866303</v>
      </c>
      <c r="M23" s="25">
        <f t="shared" si="10"/>
        <v>0.4771190415</v>
      </c>
      <c r="N23" s="25">
        <f t="shared" si="10"/>
        <v>0.4411431809</v>
      </c>
      <c r="O23" s="25">
        <f t="shared" si="10"/>
        <v>-0.2835182914</v>
      </c>
      <c r="P23" s="25">
        <f t="shared" si="10"/>
        <v>-0.2637660895</v>
      </c>
      <c r="Q23" s="25">
        <f t="shared" si="10"/>
        <v>0.3112342509</v>
      </c>
      <c r="AA23" s="1" t="s">
        <v>84</v>
      </c>
      <c r="AB23" s="31"/>
      <c r="AC23" s="34" t="s">
        <v>103</v>
      </c>
      <c r="AD23" s="33">
        <v>0.14728682170542637</v>
      </c>
      <c r="AE23" s="33">
        <v>0.15966386554621848</v>
      </c>
      <c r="AF23" s="33">
        <v>0.14305555555555555</v>
      </c>
      <c r="AG23" s="33">
        <v>0.14498933901918976</v>
      </c>
      <c r="AH23" s="33">
        <v>0.06349206349206349</v>
      </c>
      <c r="AI23" s="33">
        <v>0.06015037593984962</v>
      </c>
      <c r="AK23" s="15" t="s">
        <v>36</v>
      </c>
      <c r="AL23" s="4">
        <v>1.349141991071035</v>
      </c>
      <c r="AM23" s="4">
        <v>1.2540374331454147</v>
      </c>
      <c r="AN23" s="4">
        <v>0.24898188262458</v>
      </c>
      <c r="AO23" s="4">
        <v>0.9173279837761704</v>
      </c>
      <c r="AP23" s="4">
        <v>1.431483159931232</v>
      </c>
      <c r="AQ23" s="4">
        <v>0.7156478392819638</v>
      </c>
      <c r="AR23" s="4">
        <v>-0.01665713490790908</v>
      </c>
      <c r="AS23" s="4">
        <v>0.6825165434631133</v>
      </c>
      <c r="AT23" s="4">
        <v>-0.6876874564176056</v>
      </c>
      <c r="AU23" s="4">
        <v>-0.372108323093853</v>
      </c>
      <c r="AV23" s="4">
        <v>-0.666985778705934</v>
      </c>
      <c r="AW23" s="4">
        <v>-0.2158725501787179</v>
      </c>
      <c r="AX23" s="4">
        <v>-0.26649207546859105</v>
      </c>
      <c r="AY23" s="4">
        <v>-0.5813783773532186</v>
      </c>
      <c r="AZ23" s="4">
        <v>-0.1485161209091593</v>
      </c>
      <c r="BA23" s="4">
        <v>0.3982153146959846</v>
      </c>
    </row>
    <row r="24">
      <c r="AA24" s="1" t="s">
        <v>85</v>
      </c>
      <c r="AB24" s="31"/>
      <c r="AC24" s="34" t="s">
        <v>104</v>
      </c>
      <c r="AD24" s="33">
        <v>0.10077519379844961</v>
      </c>
      <c r="AE24" s="33">
        <v>0.05042016806722689</v>
      </c>
      <c r="AF24" s="33">
        <v>0.06666666666666667</v>
      </c>
      <c r="AG24" s="33">
        <v>0.04051172707889126</v>
      </c>
      <c r="AH24" s="33">
        <v>0.010582010582010581</v>
      </c>
      <c r="AI24" s="33">
        <v>0.007518796992481203</v>
      </c>
      <c r="AK24" s="15" t="s">
        <v>44</v>
      </c>
      <c r="AL24" s="4">
        <v>1.0972385826397701</v>
      </c>
      <c r="AM24" s="4">
        <v>0.9184000212774839</v>
      </c>
      <c r="AN24" s="4">
        <v>0.0853066098522387</v>
      </c>
      <c r="AO24" s="4">
        <v>0.989701011422428</v>
      </c>
      <c r="AP24" s="4">
        <v>1.5497531678849856</v>
      </c>
      <c r="AQ24" s="4">
        <v>0.65490117572719</v>
      </c>
      <c r="AR24" s="4">
        <v>-0.14373114814103305</v>
      </c>
      <c r="AS24" s="4">
        <v>0.5361379471005798</v>
      </c>
      <c r="AT24" s="4">
        <v>-0.7100142395267128</v>
      </c>
      <c r="AU24" s="4">
        <v>-0.4139392745039122</v>
      </c>
      <c r="AV24" s="4">
        <v>-0.32978663030685107</v>
      </c>
      <c r="AW24" s="4">
        <v>0.4771190414741019</v>
      </c>
      <c r="AX24" s="4">
        <v>0.44114318086850685</v>
      </c>
      <c r="AY24" s="4">
        <v>-0.2835182914305684</v>
      </c>
      <c r="AZ24" s="4">
        <v>-0.26376608952067604</v>
      </c>
      <c r="BA24" s="4">
        <v>0.3112342508594902</v>
      </c>
    </row>
    <row r="25">
      <c r="AA25" s="1" t="s">
        <v>86</v>
      </c>
      <c r="AB25" s="31"/>
      <c r="AC25" s="34" t="s">
        <v>105</v>
      </c>
      <c r="AD25" s="33">
        <v>0.124031007751938</v>
      </c>
      <c r="AE25" s="33">
        <v>0.0588235294117647</v>
      </c>
      <c r="AF25" s="33">
        <v>0.14166666666666666</v>
      </c>
      <c r="AG25" s="33">
        <v>0.13859275053304904</v>
      </c>
      <c r="AH25" s="33">
        <v>0.026455026455026457</v>
      </c>
      <c r="AI25" s="33">
        <v>0.07518796992481203</v>
      </c>
    </row>
    <row r="26">
      <c r="AA26" s="1" t="s">
        <v>23</v>
      </c>
      <c r="AB26" s="31"/>
      <c r="AC26" s="34" t="s">
        <v>106</v>
      </c>
      <c r="AD26" s="32">
        <v>0.2808</v>
      </c>
      <c r="AE26" s="32">
        <v>0.4081</v>
      </c>
      <c r="AF26" s="32">
        <v>0.251</v>
      </c>
      <c r="AG26" s="32">
        <v>0.2539</v>
      </c>
      <c r="AH26" s="32">
        <v>0.2128</v>
      </c>
      <c r="AI26" s="32">
        <v>0.4067</v>
      </c>
    </row>
    <row r="27">
      <c r="AA27" s="1" t="s">
        <v>24</v>
      </c>
      <c r="AB27" s="31"/>
      <c r="AC27" s="34" t="s">
        <v>107</v>
      </c>
      <c r="AD27" s="32">
        <v>0.1051</v>
      </c>
      <c r="AE27" s="32">
        <v>0.2295</v>
      </c>
      <c r="AF27" s="32">
        <v>0.05</v>
      </c>
      <c r="AG27" s="32">
        <v>0.0591</v>
      </c>
      <c r="AH27" s="32">
        <v>0.065</v>
      </c>
      <c r="AI27" s="32">
        <v>0.2197</v>
      </c>
    </row>
    <row r="28">
      <c r="AA28" s="1" t="s">
        <v>25</v>
      </c>
      <c r="AB28" s="31"/>
      <c r="AC28" s="16" t="s">
        <v>108</v>
      </c>
      <c r="AD28" s="25">
        <v>0.11861486568468038</v>
      </c>
      <c r="AE28" s="25">
        <v>0.09686435496549906</v>
      </c>
      <c r="AF28" s="25">
        <v>0.13908723337794848</v>
      </c>
      <c r="AG28" s="25">
        <v>0.13177118854237724</v>
      </c>
      <c r="AH28" s="25">
        <v>0.09158579881656803</v>
      </c>
      <c r="AI28" s="25">
        <v>0.10865731349122476</v>
      </c>
    </row>
    <row r="29">
      <c r="AA29" s="1" t="s">
        <v>26</v>
      </c>
      <c r="AB29" s="31"/>
      <c r="AC29" s="16" t="s">
        <v>109</v>
      </c>
      <c r="AD29" s="25">
        <v>0.21121495327102804</v>
      </c>
      <c r="AE29" s="25">
        <v>0.2545454545454545</v>
      </c>
      <c r="AF29" s="25">
        <v>0.2766338406445837</v>
      </c>
      <c r="AG29" s="25">
        <v>0.27205387205387205</v>
      </c>
      <c r="AH29" s="25">
        <v>0.18988648090815274</v>
      </c>
      <c r="AI29" s="25">
        <v>0.17672413793103448</v>
      </c>
    </row>
    <row r="30">
      <c r="AA30" s="1" t="s">
        <v>27</v>
      </c>
      <c r="AB30" s="31"/>
      <c r="AC30" s="16" t="s">
        <v>110</v>
      </c>
      <c r="AD30" s="25">
        <v>0.974946766687161</v>
      </c>
      <c r="AE30" s="25">
        <v>0.9753436187360548</v>
      </c>
      <c r="AF30" s="25">
        <v>0.9615237644460286</v>
      </c>
      <c r="AG30" s="25">
        <v>0.9641511379319054</v>
      </c>
      <c r="AH30" s="25">
        <v>0.9826090949615598</v>
      </c>
      <c r="AI30" s="25">
        <v>0.9807976299433612</v>
      </c>
    </row>
    <row r="35">
      <c r="AB35" s="35" t="s">
        <v>2</v>
      </c>
      <c r="AC35" s="35" t="s">
        <v>3</v>
      </c>
      <c r="AD35" s="35" t="s">
        <v>4</v>
      </c>
      <c r="AE35" s="35" t="s">
        <v>5</v>
      </c>
      <c r="AF35" s="35" t="s">
        <v>6</v>
      </c>
      <c r="AG35" s="35" t="s">
        <v>7</v>
      </c>
      <c r="AH35" s="35" t="s">
        <v>8</v>
      </c>
      <c r="AI35" s="35" t="s">
        <v>10</v>
      </c>
      <c r="AJ35" s="35" t="s">
        <v>11</v>
      </c>
      <c r="AK35" s="35" t="s">
        <v>12</v>
      </c>
      <c r="AL35" s="35" t="s">
        <v>13</v>
      </c>
      <c r="AM35" s="35" t="s">
        <v>14</v>
      </c>
      <c r="AN35" s="35" t="s">
        <v>15</v>
      </c>
      <c r="AO35" s="35" t="s">
        <v>17</v>
      </c>
      <c r="AP35" s="35" t="s">
        <v>18</v>
      </c>
      <c r="AQ35" s="35" t="s">
        <v>23</v>
      </c>
      <c r="AR35" s="35" t="s">
        <v>24</v>
      </c>
      <c r="AS35" s="35"/>
      <c r="AT35" s="35"/>
      <c r="AU35" s="35"/>
      <c r="AV35" s="35"/>
      <c r="AW35" s="35"/>
      <c r="AX35" s="35"/>
      <c r="AY35" s="35"/>
      <c r="AZ35" s="35"/>
      <c r="BA35" s="35"/>
    </row>
    <row r="36">
      <c r="AB36" s="36">
        <v>151.0</v>
      </c>
      <c r="AC36" s="36">
        <v>0.0</v>
      </c>
      <c r="AD36" s="36">
        <v>0.0</v>
      </c>
      <c r="AE36" s="36">
        <v>0.0</v>
      </c>
      <c r="AF36" s="36">
        <v>2.0</v>
      </c>
      <c r="AG36" s="36">
        <v>0.0</v>
      </c>
      <c r="AH36" s="36">
        <v>1.0</v>
      </c>
      <c r="AI36" s="36">
        <v>0.0</v>
      </c>
      <c r="AJ36" s="36">
        <v>0.0</v>
      </c>
      <c r="AK36" s="36">
        <v>3.0</v>
      </c>
      <c r="AL36" s="36">
        <v>5.0</v>
      </c>
      <c r="AM36" s="36">
        <v>0.0</v>
      </c>
      <c r="AN36" s="36">
        <v>3.0</v>
      </c>
      <c r="AO36" s="36">
        <v>1.0</v>
      </c>
      <c r="AP36" s="36">
        <v>0.5556</v>
      </c>
      <c r="AQ36" s="36">
        <v>0.4545</v>
      </c>
      <c r="AR36" s="36">
        <v>0.3333</v>
      </c>
      <c r="AS36" s="36"/>
      <c r="AT36" s="36"/>
      <c r="AU36" s="36"/>
      <c r="AV36" s="36"/>
      <c r="AW36" s="36"/>
      <c r="AX36" s="36"/>
      <c r="AY36" s="36"/>
      <c r="AZ36" s="36"/>
      <c r="BA36" s="36"/>
    </row>
    <row r="39">
      <c r="AB39" s="35" t="s">
        <v>2</v>
      </c>
      <c r="AC39" s="36">
        <v>151.0</v>
      </c>
    </row>
    <row r="40">
      <c r="AB40" s="35" t="s">
        <v>3</v>
      </c>
      <c r="AC40" s="36">
        <v>0.0</v>
      </c>
    </row>
    <row r="41">
      <c r="AB41" s="35" t="s">
        <v>4</v>
      </c>
      <c r="AC41" s="36">
        <v>0.0</v>
      </c>
    </row>
    <row r="42">
      <c r="AB42" s="35" t="s">
        <v>5</v>
      </c>
      <c r="AC42" s="36">
        <v>0.0</v>
      </c>
    </row>
    <row r="43">
      <c r="AB43" s="35" t="s">
        <v>6</v>
      </c>
      <c r="AC43" s="36">
        <v>2.0</v>
      </c>
    </row>
    <row r="44">
      <c r="AB44" s="35" t="s">
        <v>7</v>
      </c>
      <c r="AC44" s="36">
        <v>0.0</v>
      </c>
    </row>
    <row r="45">
      <c r="AB45" s="35" t="s">
        <v>8</v>
      </c>
      <c r="AC45" s="36">
        <v>1.0</v>
      </c>
    </row>
    <row r="46">
      <c r="AB46" s="35" t="s">
        <v>10</v>
      </c>
      <c r="AC46" s="36">
        <v>0.0</v>
      </c>
    </row>
    <row r="47">
      <c r="AB47" s="35" t="s">
        <v>11</v>
      </c>
      <c r="AC47" s="36">
        <v>0.0</v>
      </c>
    </row>
    <row r="48">
      <c r="AB48" s="35" t="s">
        <v>12</v>
      </c>
      <c r="AC48" s="36">
        <v>3.0</v>
      </c>
    </row>
    <row r="49">
      <c r="AB49" s="35" t="s">
        <v>13</v>
      </c>
      <c r="AC49" s="36">
        <v>5.0</v>
      </c>
    </row>
    <row r="50">
      <c r="AB50" s="35" t="s">
        <v>14</v>
      </c>
      <c r="AC50" s="36">
        <v>0.0</v>
      </c>
    </row>
    <row r="51">
      <c r="AB51" s="35" t="s">
        <v>15</v>
      </c>
      <c r="AC51" s="36">
        <v>3.0</v>
      </c>
    </row>
    <row r="52">
      <c r="AB52" s="35" t="s">
        <v>17</v>
      </c>
      <c r="AC52" s="36">
        <v>1.0</v>
      </c>
    </row>
    <row r="53">
      <c r="AB53" s="35" t="s">
        <v>18</v>
      </c>
      <c r="AC53" s="36">
        <v>0.5556</v>
      </c>
    </row>
    <row r="54">
      <c r="AB54" s="35" t="s">
        <v>23</v>
      </c>
      <c r="AC54" s="36">
        <v>0.4545</v>
      </c>
    </row>
    <row r="55">
      <c r="AB55" s="35" t="s">
        <v>24</v>
      </c>
      <c r="AC55" s="36">
        <v>0.3333</v>
      </c>
    </row>
    <row r="62">
      <c r="AC62" s="15" t="s">
        <v>142</v>
      </c>
      <c r="AD62" s="15" t="s">
        <v>28</v>
      </c>
      <c r="AE62" s="15" t="s">
        <v>33</v>
      </c>
      <c r="AF62" s="1" t="s">
        <v>134</v>
      </c>
      <c r="AH62" s="15" t="s">
        <v>29</v>
      </c>
      <c r="AI62" s="15" t="s">
        <v>31</v>
      </c>
      <c r="AJ62" s="15" t="s">
        <v>32</v>
      </c>
      <c r="AK62" s="15" t="s">
        <v>35</v>
      </c>
      <c r="AL62" s="15" t="s">
        <v>36</v>
      </c>
      <c r="AM62" s="15" t="s">
        <v>44</v>
      </c>
    </row>
    <row r="63">
      <c r="AC63" s="37" t="s">
        <v>94</v>
      </c>
      <c r="AD63" s="33">
        <v>0.026797975889891915</v>
      </c>
      <c r="AE63" s="33">
        <v>-0.0803949638680932</v>
      </c>
      <c r="AF63" s="33">
        <v>1.2452243911389882</v>
      </c>
      <c r="AH63" s="25">
        <v>-0.2679826084445668</v>
      </c>
      <c r="AI63" s="25">
        <v>0.34659024616788053</v>
      </c>
      <c r="AJ63" s="25">
        <v>-0.14471072772288404</v>
      </c>
      <c r="AK63" s="25">
        <v>0.017865230910059822</v>
      </c>
      <c r="AL63" s="25">
        <v>1.349141991071035</v>
      </c>
      <c r="AM63" s="25">
        <v>1.0972385826397701</v>
      </c>
    </row>
    <row r="64">
      <c r="AC64" s="37" t="s">
        <v>96</v>
      </c>
      <c r="AD64" s="33">
        <v>0.09858592518753817</v>
      </c>
      <c r="AE64" s="33">
        <v>-0.09114122799629217</v>
      </c>
      <c r="AF64" s="33">
        <v>1.1155760465262685</v>
      </c>
      <c r="AH64" s="25">
        <v>-0.21207585681554658</v>
      </c>
      <c r="AI64" s="25">
        <v>0.4350996311285691</v>
      </c>
      <c r="AJ64" s="25">
        <v>-0.20243615755236377</v>
      </c>
      <c r="AK64" s="25">
        <v>0.08018282949765158</v>
      </c>
      <c r="AL64" s="25">
        <v>1.2540374331454147</v>
      </c>
      <c r="AM64" s="25">
        <v>0.9184000212774839</v>
      </c>
    </row>
    <row r="65">
      <c r="AC65" s="15" t="s">
        <v>97</v>
      </c>
      <c r="AD65" s="25">
        <v>-1.1363403057958406</v>
      </c>
      <c r="AE65" s="25">
        <v>-1.068806602763552</v>
      </c>
      <c r="AF65" s="25">
        <v>0.1751612021279751</v>
      </c>
      <c r="AH65" s="25">
        <v>-1.2121881992031258</v>
      </c>
      <c r="AI65" s="25">
        <v>-0.9895042005382264</v>
      </c>
      <c r="AJ65" s="25">
        <v>-1.0012575798902184</v>
      </c>
      <c r="AK65" s="25">
        <v>-1.1509192511391955</v>
      </c>
      <c r="AL65" s="25">
        <v>0.24898188262458</v>
      </c>
      <c r="AM65" s="25">
        <v>0.0853066098522387</v>
      </c>
    </row>
    <row r="66">
      <c r="AC66" s="37" t="s">
        <v>98</v>
      </c>
      <c r="AD66" s="33">
        <v>1.162760902245215</v>
      </c>
      <c r="AE66" s="33">
        <v>1.1191469324368595</v>
      </c>
      <c r="AF66" s="33">
        <v>0.9475812133508219</v>
      </c>
      <c r="AH66" s="25">
        <v>1.2697088476393918</v>
      </c>
      <c r="AI66" s="25">
        <v>1.032721923186387</v>
      </c>
      <c r="AJ66" s="25">
        <v>1.1420410641246386</v>
      </c>
      <c r="AK66" s="25">
        <v>1.0847055249011706</v>
      </c>
      <c r="AL66" s="25">
        <v>0.9173279837761704</v>
      </c>
      <c r="AM66" s="25">
        <v>0.989701011422428</v>
      </c>
    </row>
    <row r="67">
      <c r="AC67" s="15" t="s">
        <v>99</v>
      </c>
      <c r="AD67" s="25">
        <v>0.7372067307631144</v>
      </c>
      <c r="AE67" s="25">
        <v>0.7332907044527706</v>
      </c>
      <c r="AF67" s="25">
        <v>1.4809221542470354</v>
      </c>
      <c r="AH67" s="25">
        <v>0.854124421115661</v>
      </c>
      <c r="AI67" s="25">
        <v>0.5950454481753586</v>
      </c>
      <c r="AJ67" s="25">
        <v>0.6497731892064866</v>
      </c>
      <c r="AK67" s="25">
        <v>0.858932542203746</v>
      </c>
      <c r="AL67" s="25">
        <v>1.431483159931232</v>
      </c>
      <c r="AM67" s="25">
        <v>1.5497531678849856</v>
      </c>
    </row>
    <row r="68">
      <c r="AC68" s="37" t="s">
        <v>100</v>
      </c>
      <c r="AD68" s="33">
        <v>-0.14840295306655987</v>
      </c>
      <c r="AE68" s="33">
        <v>-0.11614120041361516</v>
      </c>
      <c r="AF68" s="33">
        <v>0.690556826074557</v>
      </c>
      <c r="AH68" s="25">
        <v>-0.23820915855512975</v>
      </c>
      <c r="AI68" s="25">
        <v>-0.05105000762096722</v>
      </c>
      <c r="AJ68" s="25">
        <v>-0.04161117883620115</v>
      </c>
      <c r="AK68" s="25">
        <v>-0.2305582911081533</v>
      </c>
      <c r="AL68" s="25">
        <v>0.7156478392819638</v>
      </c>
      <c r="AM68" s="25">
        <v>0.65490117572719</v>
      </c>
    </row>
    <row r="69">
      <c r="AC69" s="37" t="s">
        <v>101</v>
      </c>
      <c r="AD69" s="33">
        <v>0.3255834534615745</v>
      </c>
      <c r="AE69" s="33">
        <v>-0.021499380737908993</v>
      </c>
      <c r="AF69" s="33">
        <v>-0.06914422733028633</v>
      </c>
      <c r="AH69" s="25">
        <v>-0.12463594758364052</v>
      </c>
      <c r="AI69" s="25">
        <v>0.8136364176198331</v>
      </c>
      <c r="AJ69" s="25">
        <v>-0.10951891380903814</v>
      </c>
      <c r="AK69" s="25">
        <v>0.11362655489367494</v>
      </c>
      <c r="AL69" s="25">
        <v>-0.01665713490790908</v>
      </c>
      <c r="AM69" s="25">
        <v>-0.14373114814103305</v>
      </c>
    </row>
    <row r="70">
      <c r="AC70" s="37" t="s">
        <v>102</v>
      </c>
      <c r="AD70" s="33">
        <v>0.033477978845568954</v>
      </c>
      <c r="AE70" s="33">
        <v>0.07405740536616051</v>
      </c>
      <c r="AF70" s="33">
        <v>0.6220558188785887</v>
      </c>
      <c r="AH70" s="25">
        <v>0.07615171841482732</v>
      </c>
      <c r="AI70" s="25">
        <v>-0.012781789258921374</v>
      </c>
      <c r="AJ70" s="25">
        <v>-0.0518923204745357</v>
      </c>
      <c r="AK70" s="25">
        <v>0.2674130612410029</v>
      </c>
      <c r="AL70" s="25">
        <v>0.6825165434631133</v>
      </c>
      <c r="AM70" s="25">
        <v>0.5361379471005798</v>
      </c>
    </row>
    <row r="71">
      <c r="AC71" s="37" t="s">
        <v>103</v>
      </c>
      <c r="AD71" s="33">
        <v>-0.08815031079220409</v>
      </c>
      <c r="AE71" s="33">
        <v>-0.15100435604282308</v>
      </c>
      <c r="AF71" s="33">
        <v>-0.6969093885713673</v>
      </c>
      <c r="AH71" s="25">
        <v>-0.1278303892688877</v>
      </c>
      <c r="AI71" s="25">
        <v>-0.045135771939328606</v>
      </c>
      <c r="AJ71" s="25">
        <v>-0.1561007048292058</v>
      </c>
      <c r="AK71" s="25">
        <v>-0.14318053701042346</v>
      </c>
      <c r="AL71" s="25">
        <v>-0.6876874564176056</v>
      </c>
      <c r="AM71" s="25">
        <v>-0.7100142395267128</v>
      </c>
    </row>
    <row r="72">
      <c r="AC72" s="37" t="s">
        <v>104</v>
      </c>
      <c r="AD72" s="33">
        <v>0.5296032229723237</v>
      </c>
      <c r="AE72" s="33">
        <v>0.2528932343491254</v>
      </c>
      <c r="AF72" s="33">
        <v>-0.38938632476322527</v>
      </c>
      <c r="AH72" s="25">
        <v>0.8595611489735765</v>
      </c>
      <c r="AI72" s="25">
        <v>0.17191774016424285</v>
      </c>
      <c r="AJ72" s="25">
        <v>0.393778369086685</v>
      </c>
      <c r="AK72" s="25">
        <v>0.036609018973767275</v>
      </c>
      <c r="AL72" s="25">
        <v>-0.372108323093853</v>
      </c>
      <c r="AM72" s="25">
        <v>-0.4139392745039122</v>
      </c>
    </row>
    <row r="73">
      <c r="AC73" s="37" t="s">
        <v>105</v>
      </c>
      <c r="AD73" s="33">
        <v>-0.2083250107924994</v>
      </c>
      <c r="AE73" s="33">
        <v>0.12181147175695897</v>
      </c>
      <c r="AF73" s="33">
        <v>-0.5277078695845736</v>
      </c>
      <c r="AH73" s="25">
        <v>0.008174296899246553</v>
      </c>
      <c r="AI73" s="25">
        <v>-0.4430175376180053</v>
      </c>
      <c r="AJ73" s="25">
        <v>0.13020117941641227</v>
      </c>
      <c r="AK73" s="25">
        <v>0.10893174997698779</v>
      </c>
      <c r="AL73" s="25">
        <v>-0.666985778705934</v>
      </c>
      <c r="AM73" s="25">
        <v>-0.32978663030685107</v>
      </c>
    </row>
    <row r="74">
      <c r="AC74" s="37" t="s">
        <v>106</v>
      </c>
      <c r="AD74" s="33">
        <v>0.2280137607200971</v>
      </c>
      <c r="AE74" s="33">
        <v>-0.07505837425751578</v>
      </c>
      <c r="AF74" s="33">
        <v>0.07469071130335653</v>
      </c>
      <c r="AH74" s="25">
        <v>0.027156992020311205</v>
      </c>
      <c r="AI74" s="25">
        <v>0.48212259087231724</v>
      </c>
      <c r="AJ74" s="25">
        <v>-0.0793471308845574</v>
      </c>
      <c r="AK74" s="25">
        <v>-0.06898263570253994</v>
      </c>
      <c r="AL74" s="25">
        <v>-0.2158725501787179</v>
      </c>
      <c r="AM74" s="25">
        <v>0.4771190414741019</v>
      </c>
    </row>
    <row r="75">
      <c r="AC75" s="37" t="s">
        <v>107</v>
      </c>
      <c r="AD75" s="33">
        <v>0.1680609261605253</v>
      </c>
      <c r="AE75" s="33">
        <v>-0.318638435664085</v>
      </c>
      <c r="AF75" s="33">
        <v>0.029918814063690388</v>
      </c>
      <c r="AH75" s="25">
        <v>-0.08306496635987987</v>
      </c>
      <c r="AI75" s="25">
        <v>0.485970753668142</v>
      </c>
      <c r="AJ75" s="25">
        <v>-0.33510570730476735</v>
      </c>
      <c r="AK75" s="25">
        <v>-0.2934801039908204</v>
      </c>
      <c r="AL75" s="25">
        <v>-0.26649207546859105</v>
      </c>
      <c r="AM75" s="25">
        <v>0.44114318086850685</v>
      </c>
    </row>
    <row r="76">
      <c r="AC76" s="15" t="s">
        <v>108</v>
      </c>
      <c r="AD76" s="25">
        <v>-0.32251008989806057</v>
      </c>
      <c r="AE76" s="25">
        <v>0.19222948951298016</v>
      </c>
      <c r="AF76" s="25">
        <v>-0.5020048688972144</v>
      </c>
      <c r="AH76" s="25">
        <v>-0.10978108014930849</v>
      </c>
      <c r="AI76" s="25">
        <v>-0.4892792743719102</v>
      </c>
      <c r="AJ76" s="25">
        <v>0.2474163517346635</v>
      </c>
      <c r="AK76" s="25">
        <v>0.11976758799770877</v>
      </c>
      <c r="AL76" s="25">
        <v>-0.5813783773532186</v>
      </c>
      <c r="AM76" s="25">
        <v>-0.2835182914305684</v>
      </c>
    </row>
    <row r="77">
      <c r="AC77" s="15" t="s">
        <v>109</v>
      </c>
      <c r="AD77" s="25">
        <v>0.41600744905332293</v>
      </c>
      <c r="AE77" s="25">
        <v>0.9882199717470097</v>
      </c>
      <c r="AF77" s="25">
        <v>-0.11780946370155249</v>
      </c>
      <c r="AH77" s="25">
        <v>0.03823678278178772</v>
      </c>
      <c r="AI77" s="25">
        <v>0.41764027655796016</v>
      </c>
      <c r="AJ77" s="25">
        <v>0.6110470134154619</v>
      </c>
      <c r="AK77" s="25">
        <v>0.5709446367155947</v>
      </c>
      <c r="AL77" s="25">
        <v>-0.1485161209091593</v>
      </c>
      <c r="AM77" s="25">
        <v>-0.26376608952067604</v>
      </c>
    </row>
    <row r="78">
      <c r="AC78" s="15" t="s">
        <v>110</v>
      </c>
      <c r="AD78" s="25">
        <v>-0.06652288377510855</v>
      </c>
      <c r="AE78" s="25">
        <v>-0.8533655715466786</v>
      </c>
      <c r="AF78" s="25">
        <v>0.3405484111339953</v>
      </c>
      <c r="AH78" s="25">
        <v>0.030293517655472432</v>
      </c>
      <c r="AI78" s="25">
        <v>0.04934915110778431</v>
      </c>
      <c r="AJ78" s="25">
        <v>-0.614238396062843</v>
      </c>
      <c r="AK78" s="25">
        <v>-0.4880798787293842</v>
      </c>
      <c r="AL78" s="25">
        <v>0.3982153146959846</v>
      </c>
      <c r="AM78" s="25">
        <v>0.3112342508594902</v>
      </c>
    </row>
  </sheetData>
  <conditionalFormatting sqref="B15:Q23">
    <cfRule type="cellIs" dxfId="0" priority="1" operator="greaterThan">
      <formula>1</formula>
    </cfRule>
  </conditionalFormatting>
  <conditionalFormatting sqref="B15:Q23">
    <cfRule type="cellIs" dxfId="1" priority="2" operator="lessThanOrEqual">
      <formula>-1</formula>
    </cfRule>
  </conditionalFormatting>
  <drawing r:id="rId1"/>
</worksheet>
</file>